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50" windowWidth="19420" windowHeight="9980"/>
  </bookViews>
  <sheets>
    <sheet name="Приложение 3" sheetId="1" r:id="rId1"/>
  </sheets>
  <definedNames>
    <definedName name="_xlnm.Print_Area" localSheetId="0">'Приложение 3'!$A$1:$F$245</definedName>
  </definedNames>
  <calcPr calcId="125725" iterateDelta="1E-4"/>
</workbook>
</file>

<file path=xl/calcChain.xml><?xml version="1.0" encoding="utf-8"?>
<calcChain xmlns="http://schemas.openxmlformats.org/spreadsheetml/2006/main">
  <c r="F243" i="1"/>
  <c r="F242"/>
  <c r="F241" s="1"/>
  <c r="F240"/>
  <c r="F239" s="1"/>
  <c r="F237"/>
  <c r="F236"/>
  <c r="F235" s="1"/>
  <c r="F233"/>
  <c r="F232" s="1"/>
  <c r="F231"/>
  <c r="F230"/>
  <c r="F229"/>
  <c r="F228" s="1"/>
  <c r="F225" s="1"/>
  <c r="F226"/>
  <c r="F220"/>
  <c r="F218"/>
  <c r="F213"/>
  <c r="F212" s="1"/>
  <c r="F211" s="1"/>
  <c r="F210" s="1"/>
  <c r="F207"/>
  <c r="F206"/>
  <c r="F205"/>
  <c r="F204" s="1"/>
  <c r="F203"/>
  <c r="F202" s="1"/>
  <c r="F201"/>
  <c r="F200" s="1"/>
  <c r="F199"/>
  <c r="F198"/>
  <c r="F195"/>
  <c r="F194"/>
  <c r="F193" s="1"/>
  <c r="F191"/>
  <c r="F190" s="1"/>
  <c r="F189" s="1"/>
  <c r="F187"/>
  <c r="F186" s="1"/>
  <c r="F185" s="1"/>
  <c r="F184"/>
  <c r="F183" s="1"/>
  <c r="F182"/>
  <c r="F181" s="1"/>
  <c r="F176"/>
  <c r="F175" s="1"/>
  <c r="F174" s="1"/>
  <c r="F173"/>
  <c r="F172"/>
  <c r="F171" s="1"/>
  <c r="F169"/>
  <c r="F168" s="1"/>
  <c r="F166"/>
  <c r="F164"/>
  <c r="F162"/>
  <c r="F161" s="1"/>
  <c r="F160" s="1"/>
  <c r="F159"/>
  <c r="F158" s="1"/>
  <c r="F157" s="1"/>
  <c r="F156" s="1"/>
  <c r="F155"/>
  <c r="F154" s="1"/>
  <c r="F152"/>
  <c r="F151"/>
  <c r="F150" s="1"/>
  <c r="F149" s="1"/>
  <c r="F148" s="1"/>
  <c r="F145"/>
  <c r="F144" s="1"/>
  <c r="G142"/>
  <c r="F142"/>
  <c r="F139" s="1"/>
  <c r="G140"/>
  <c r="F140"/>
  <c r="F137"/>
  <c r="F135"/>
  <c r="F134"/>
  <c r="F133" s="1"/>
  <c r="F132"/>
  <c r="F131" s="1"/>
  <c r="F129"/>
  <c r="F128"/>
  <c r="F127" s="1"/>
  <c r="F125"/>
  <c r="F124"/>
  <c r="F123" s="1"/>
  <c r="F122" s="1"/>
  <c r="F121" s="1"/>
  <c r="F119"/>
  <c r="F118" s="1"/>
  <c r="F117"/>
  <c r="F116" s="1"/>
  <c r="F110"/>
  <c r="F109"/>
  <c r="F108"/>
  <c r="F107" s="1"/>
  <c r="F106"/>
  <c r="F105" s="1"/>
  <c r="F102" s="1"/>
  <c r="F103"/>
  <c r="F98"/>
  <c r="F96"/>
  <c r="F95"/>
  <c r="F94" s="1"/>
  <c r="F92"/>
  <c r="F90"/>
  <c r="F89"/>
  <c r="F88" s="1"/>
  <c r="F86"/>
  <c r="F84"/>
  <c r="F83"/>
  <c r="F82" s="1"/>
  <c r="F79"/>
  <c r="F78"/>
  <c r="F77" s="1"/>
  <c r="F76"/>
  <c r="F75"/>
  <c r="F74"/>
  <c r="F73" s="1"/>
  <c r="F68"/>
  <c r="F67" s="1"/>
  <c r="F66" s="1"/>
  <c r="F65" s="1"/>
  <c r="F64" s="1"/>
  <c r="F63" s="1"/>
  <c r="F60"/>
  <c r="F59" s="1"/>
  <c r="F54"/>
  <c r="F52"/>
  <c r="F51" s="1"/>
  <c r="F50"/>
  <c r="F49"/>
  <c r="F48"/>
  <c r="F47" s="1"/>
  <c r="F46"/>
  <c r="F45" s="1"/>
  <c r="F41"/>
  <c r="F36"/>
  <c r="F33" s="1"/>
  <c r="F32"/>
  <c r="F31"/>
  <c r="F30" s="1"/>
  <c r="F29" s="1"/>
  <c r="F28" s="1"/>
  <c r="F27" s="1"/>
  <c r="F26"/>
  <c r="F25"/>
  <c r="F22"/>
  <c r="F21"/>
  <c r="F20" s="1"/>
  <c r="F35" l="1"/>
  <c r="F34" s="1"/>
  <c r="F217"/>
  <c r="F216" s="1"/>
  <c r="F215" s="1"/>
  <c r="F24"/>
  <c r="F101"/>
  <c r="F100" s="1"/>
  <c r="F130"/>
  <c r="F126" s="1"/>
  <c r="F120" s="1"/>
  <c r="F40"/>
  <c r="F39" s="1"/>
  <c r="F38" s="1"/>
  <c r="F81"/>
  <c r="F192"/>
  <c r="F57"/>
  <c r="F56" s="1"/>
  <c r="F58"/>
  <c r="F147"/>
  <c r="F19"/>
  <c r="F209"/>
  <c r="F72"/>
  <c r="F71" s="1"/>
  <c r="F70" s="1"/>
  <c r="F69" s="1"/>
  <c r="F115"/>
  <c r="F114" s="1"/>
  <c r="F180"/>
  <c r="F179" s="1"/>
  <c r="F197"/>
  <c r="F188" s="1"/>
  <c r="F234"/>
  <c r="F224" s="1"/>
  <c r="F223" s="1"/>
  <c r="F222" s="1"/>
  <c r="F17" l="1"/>
  <c r="F16" s="1"/>
  <c r="F18"/>
  <c r="F112"/>
  <c r="F113"/>
  <c r="F178"/>
  <c r="F177" s="1"/>
  <c r="F245" l="1"/>
</calcChain>
</file>

<file path=xl/sharedStrings.xml><?xml version="1.0" encoding="utf-8"?>
<sst xmlns="http://schemas.openxmlformats.org/spreadsheetml/2006/main" count="930" uniqueCount="252">
  <si>
    <t>Приложение  3</t>
  </si>
  <si>
    <t>к  решению Решению Думы 
Конаковского муниципального округа</t>
  </si>
  <si>
    <t>Приложение 3</t>
  </si>
  <si>
    <t>к  решению Совета депутатов</t>
  </si>
  <si>
    <t xml:space="preserve"> сельского поселения "Завидово" Конаковского</t>
  </si>
  <si>
    <t>муниципального района Тверской области третьего созыва</t>
  </si>
  <si>
    <t>от 23 декабря 2022г.  № 24</t>
  </si>
  <si>
    <t xml:space="preserve"> "О бюджете сельского поселения «Завидово» на 2023 год"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</si>
  <si>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бюджета на 2023 год</t>
  </si>
  <si>
    <t>Р</t>
  </si>
  <si>
    <t>П</t>
  </si>
  <si>
    <t>КЦСР</t>
  </si>
  <si>
    <t>КВР</t>
  </si>
  <si>
    <t>Наименование</t>
  </si>
  <si>
    <t>Сумма (тыс.руб.)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</si>
  <si>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</si>
  <si>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</si>
  <si>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</si>
  <si>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</si>
  <si>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субьектов Российской Федерации, местных администраций</t>
  </si>
  <si>
    <t>9900000000</t>
  </si>
  <si>
    <t>Расходы не включенные в муниципальные программы</t>
  </si>
  <si>
    <t>9990000000</t>
  </si>
  <si>
    <t xml:space="preserve">Расходы на обеспечение деятельности представительных и исполнительных органов местного самоуправления </t>
  </si>
  <si>
    <t xml:space="preserve">9990040030 </t>
  </si>
  <si>
    <t>Центральный аппарат исполнительных органов  местного самоуправления городских, сельских поселений</t>
  </si>
  <si>
    <t>9990040030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</si>
  <si>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</si>
  <si>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</si>
  <si>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</si>
  <si>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</si>
  <si>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</si>
  <si>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</si>
  <si>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9990040040</t>
  </si>
  <si>
    <t>Глава местной администрации городского, сельского поселения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</si>
  <si>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</si>
  <si>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</si>
  <si>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9990040050</t>
  </si>
  <si>
    <t>Обеспечение деятельности  органов финансового (финансово-бюджетного) надзора городских и сельских поселений</t>
  </si>
  <si>
    <t xml:space="preserve">9990040050 </t>
  </si>
  <si>
    <t xml:space="preserve">01 </t>
  </si>
  <si>
    <t>11</t>
  </si>
  <si>
    <t>РЕЗЕРВНЫЕ ФОНДЫ</t>
  </si>
  <si>
    <t>9920000000</t>
  </si>
  <si>
    <t>Резервные фонды исполнительных органов</t>
  </si>
  <si>
    <t>9920040060</t>
  </si>
  <si>
    <t>Резервные фонды исполнительных органов городских, сельских поселений</t>
  </si>
  <si>
    <t>13</t>
  </si>
  <si>
    <t>ДРУГИЕ ОБЩЕГОСУДАРСТВЕННЫЕ ВОПРОСЫ</t>
  </si>
  <si>
    <t>9940000000</t>
  </si>
  <si>
    <t>Отдельные мероприятия не включенные в муниципальные программы за счет средств местного бюджета</t>
  </si>
  <si>
    <t>9940040070</t>
  </si>
  <si>
    <t>Расходы на содержание муниципальных казенных учреждений по организации административного обслуживания городских, сельских поселений</t>
  </si>
  <si>
    <t>9940040080</t>
  </si>
  <si>
    <t>Оценка недвижимости, признание прав и регулирование отношений по  муниципальной собственности городских, сельских поселений</t>
  </si>
  <si>
    <t>9940040090</t>
  </si>
  <si>
    <t>Выполнение других обязательств городских,сельских поселений</t>
  </si>
  <si>
    <t>500</t>
  </si>
  <si>
    <t>Межбюджетные трансферты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</si>
  <si>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</si>
  <si>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</si>
  <si>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осуществление части полномочий по осуществлению муниципального земельного контроля в соответствии с заключенным соглашением</t>
  </si>
  <si>
    <t>02</t>
  </si>
  <si>
    <t>НАЦИОНАЛЬНАЯ  ОБОРОНА</t>
  </si>
  <si>
    <t>03</t>
  </si>
  <si>
    <t>Мобилизационная и вневойсковая подготовка</t>
  </si>
  <si>
    <t>9950051180</t>
  </si>
  <si>
    <t>Осуществление первичного воинского учета на территориях, где отсутствуют военные комиссариаты</t>
  </si>
  <si>
    <t>Закупка товаров, работ и услуг для государственных (муниципальных) нужд</t>
  </si>
  <si>
    <t>НАЦИОНАЛЬНАЯ 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</si>
  <si>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</si>
  <si>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</si>
  <si>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9940040150</t>
  </si>
  <si>
    <t>Предупреждение и ликвидация чрезвычайных ситуаций природного и техногенного характера на территории городских, сельских поселений</t>
  </si>
  <si>
    <t>НАЦИОНАЛЬНАЯ ЭКОНОМИКА</t>
  </si>
  <si>
    <t>09</t>
  </si>
  <si>
    <t>Дорожное хозяйство (дорожные фонды)</t>
  </si>
  <si>
    <t>2500000000</t>
  </si>
  <si>
    <t>Муниципальная программа "Развитие дорожной сети, ремонт и благоустройство дорог муниципального образования сельское поселение «Завидово» Конаковского района Тверской области на 2022-2024 годы"</t>
  </si>
  <si>
    <t>2510300000</t>
  </si>
  <si>
    <t>Задача «Организация работ по капитальному и текущему ремонту автомобильных дорог общего пользования и искусственных сооружений на них»</t>
  </si>
  <si>
    <t>2510340100</t>
  </si>
  <si>
    <t xml:space="preserve">Текущий ремонт дороги ул. Луговая д. Мокшино </t>
  </si>
  <si>
    <t>2510340170</t>
  </si>
  <si>
    <t>Текущий ремонт дороги д. Мокшино, ул. Зеленая
(Асфальтирование)</t>
  </si>
  <si>
    <t>2510340180</t>
  </si>
  <si>
    <t>Текущий ремонт дороги д. Мокшино, ул. Молодежная 
(Асфальтирование)</t>
  </si>
  <si>
    <t>2510340220</t>
  </si>
  <si>
    <t>Ремонт подъездной дороги к д. Кабаново</t>
  </si>
  <si>
    <t>2510500000</t>
  </si>
  <si>
    <r>
      <rPr>
        <b/>
        <i/>
        <u/>
        <sz val="10"/>
        <rFont val="Arial"/>
        <family val="2"/>
        <charset val="204"/>
      </rPr>
      <t>Задача</t>
    </r>
    <r>
      <rPr>
        <b/>
        <i/>
        <sz val="10"/>
        <rFont val="Arial"/>
        <family val="2"/>
        <charset val="204"/>
      </rPr>
      <t xml:space="preserve"> "Круглогодичное содержание дорог общего пользования местного значения и сооружений на них с целью обеспечения безопасности дорожного движения"</t>
    </r>
  </si>
  <si>
    <t>2510540010</t>
  </si>
  <si>
    <t>Содержание дорог общего пользования местного значения и сооружений на них в осенне-зимний период</t>
  </si>
  <si>
    <t>2510540020</t>
  </si>
  <si>
    <t>Содержание дорог общего пользования местного значения и сооружений на них в весенне-летний период</t>
  </si>
  <si>
    <t>2510540030</t>
  </si>
  <si>
    <t>Содержание и обслуживание пешеходных переходов на территории сельского поселения "Завидово"</t>
  </si>
  <si>
    <t>2510540040</t>
  </si>
  <si>
    <t>Установка дорожных знаков в соответствии с проектом организации дорожного движения, в муниципальном образовании сельское поселение «Завидово».</t>
  </si>
  <si>
    <t>2510540060</t>
  </si>
  <si>
    <t>Ямочный ремонт дорог сельского поселения "Завидово"</t>
  </si>
  <si>
    <t>2510540080</t>
  </si>
  <si>
    <t>Разработка проектной документации на выполнение мероприятия по обеспечению безопасности дорожного движения на территории муниципального образования сельское поселение «Завидово» Конаковского муниципального района Тверской области</t>
  </si>
  <si>
    <t>25105S1090</t>
  </si>
  <si>
    <t xml:space="preserve">Проведение мероприятия по безопасности дорожного движения на автомобильных дорогах общего пользования местного значения в границах населенных пунктов поселения за счет местного бюджета </t>
  </si>
  <si>
    <t>2510540100</t>
  </si>
  <si>
    <t>Внесение изменений в проект организации дорожного движения (ПОДД)</t>
  </si>
  <si>
    <t>2510540110</t>
  </si>
  <si>
    <t>Устройство искусственных дорожных неровностей (ИДН) с установкой дорожных знаков по адресу:  
- д. Мокшино, ул. Солнечная, ул. Зеленая; 
- с. Завидово, ул.Олимпийская</t>
  </si>
  <si>
    <t>12</t>
  </si>
  <si>
    <t>ДРУГИЕ ВОПРОСЫ В ОБЛАСТИ НАЦИОНАЛЬНОЙ ЭКОНОМИКИ</t>
  </si>
  <si>
    <t>2600000000</t>
  </si>
  <si>
    <t>Муниципальная программа "Продвижение туристических ресурсов муниципального образования сельское поселение «Завидово» Конаковского муниципального района Тверской области на 2023-2025 годы"</t>
  </si>
  <si>
    <t>2610200000</t>
  </si>
  <si>
    <t>Задача "Развитие культурно-исторического туризма"</t>
  </si>
  <si>
    <t>2610240010</t>
  </si>
  <si>
    <t>Разработка и распространения буклета «Путешествие по сельскому поселению «Завидово»</t>
  </si>
  <si>
    <t>600</t>
  </si>
  <si>
    <t>Предоставление субсидий бюджетным, автономным учреждениям и иным некоммерческим организациям</t>
  </si>
  <si>
    <t>2610240030</t>
  </si>
  <si>
    <t>Культурно исторические мероприятия</t>
  </si>
  <si>
    <t>2610300000</t>
  </si>
  <si>
    <t>Задача "Развитие событийного туризма"</t>
  </si>
  <si>
    <t>2610340010</t>
  </si>
  <si>
    <t xml:space="preserve">Организация и проведение на территории сельского поселения «Завидово» фестивалей </t>
  </si>
  <si>
    <t>2610340020</t>
  </si>
  <si>
    <t>Экскурсия для участников фестиваля «Играй гармонь, над Волгой» по разработанному маршруту на территории сельского поселения «Завидово»</t>
  </si>
  <si>
    <t>05</t>
  </si>
  <si>
    <t>ЖИЛИЩНО-КОММУНАЛЬНОЕ  ХОЗЯЙСТВО</t>
  </si>
  <si>
    <t>ЖИЛИЩНОЕ  ХОЗЯЙСТВО</t>
  </si>
  <si>
    <t xml:space="preserve">Отдельные мероприятия не включенные в муниципальные программы за счет средств местного бюджета </t>
  </si>
  <si>
    <t>9940040140</t>
  </si>
  <si>
    <t>Капитальный ремонт объектов муниципальной собственности городских, сельских поселений</t>
  </si>
  <si>
    <t>9940040300</t>
  </si>
  <si>
    <t>Мероприятия в области жилищного хозяйства в городских, сельских поселениях</t>
  </si>
  <si>
    <t>КОММУНАЛЬНОЕ ХОЗЯЙСТВО</t>
  </si>
  <si>
    <t>9940040340</t>
  </si>
  <si>
    <t>Мероприятия в области коммунального хозяйства в городских, сельских поселениях</t>
  </si>
  <si>
    <t>Муниципальная программа «Развитие жилищно-коммунального хозяйства муниципального образования сельское поселение «Завидово» Конаковского района Тверской области на 2022-2024 годы»</t>
  </si>
  <si>
    <r>
      <rPr>
        <b/>
        <u/>
        <sz val="10"/>
        <rFont val="Arial"/>
        <family val="2"/>
        <charset val="204"/>
      </rPr>
      <t>Задача</t>
    </r>
    <r>
      <rPr>
        <b/>
        <sz val="10"/>
        <rFont val="Arial"/>
        <family val="2"/>
        <charset val="204"/>
      </rPr>
      <t xml:space="preserve"> Развитие централизованной системы водоснабжения, строительство новых объектов водоснабжения, улучшение качества питьевой воды, расширение доступности услуги централизованного водоснабжения.</t>
    </r>
  </si>
  <si>
    <t>Строительство сети водоснабжения д. Безбородово ГООХ, сельского поселения «Завидово», Конаковского района, Тверской области.</t>
  </si>
  <si>
    <t>Капитальные вложения в объекты государственной (муниципальной) собственности</t>
  </si>
  <si>
    <r>
      <t xml:space="preserve">Задача </t>
    </r>
    <r>
      <rPr>
        <b/>
        <sz val="10"/>
        <rFont val="Arial"/>
        <family val="2"/>
        <charset val="204"/>
      </rPr>
      <t xml:space="preserve">Развитие централизованной системы водоотведения муниципального образования сельское поселение «Завидово», строительство новых объектов водоотведения </t>
    </r>
  </si>
  <si>
    <t>Разработка проектно-сметной документации на реконструкцию КНС№1 д. Мокшино, сельское поселение Завидово, Конаковского района, Тверской области</t>
  </si>
  <si>
    <t>Разработка проектно-сметной документации по объекту строительство напорного коллектора от КНС№1 до колодца в районе д.87 по ул. Солнечная д. Мокшино, сельского поселения «Завидово», Конаковского района, Тверской области</t>
  </si>
  <si>
    <t>Строительство напорного коллектора водоотведения от КНС с. Завидово до КНС с. Демидово</t>
  </si>
  <si>
    <t>24102S1410</t>
  </si>
  <si>
    <r>
      <t xml:space="preserve">Задача </t>
    </r>
    <r>
      <rPr>
        <b/>
        <sz val="10"/>
        <rFont val="Arial"/>
        <family val="2"/>
        <charset val="204"/>
      </rPr>
      <t xml:space="preserve">Повышение надежности системы электроснабжения объектов ЖКХ муниципального образования сельское поселение «Завидово» </t>
    </r>
  </si>
  <si>
    <t>Текущий ремонт ЗТП «Бытовая» №9 расположенной д. Мокшино сельского поселения «Завидово», Конаковского района, Тверской области</t>
  </si>
  <si>
    <t>Текущий ремонт ЗТП «Школа» расположенной в с. Завидово сельского поселения «Завидово», Конаковского района, Тверской области</t>
  </si>
  <si>
    <r>
      <rPr>
        <b/>
        <u/>
        <sz val="10"/>
        <rFont val="Arial"/>
        <family val="2"/>
        <charset val="204"/>
      </rPr>
      <t>Задача</t>
    </r>
    <r>
      <rPr>
        <b/>
        <sz val="10"/>
        <rFont val="Arial"/>
        <family val="2"/>
        <charset val="204"/>
      </rPr>
      <t xml:space="preserve"> Повышение надежности системы отопления и горячего водоснабжения, принятие превентивных мер по предупреждению возникновения аварийных ситуаций на объектах жизниобеспечения</t>
    </r>
  </si>
  <si>
    <t>Технологическое перевооружение насосной группы блочно-модульной котельной (БМК), расположенной по адресу: Тверская область, Конаковский район, д. Мокшино, ул. Школьная, д.6Б</t>
  </si>
  <si>
    <t>Благоустройство</t>
  </si>
  <si>
    <t>9940040350</t>
  </si>
  <si>
    <t>Уличное освещение в городских, сельских поселениях</t>
  </si>
  <si>
    <t>9940040370</t>
  </si>
  <si>
    <t>Организация и содержание мест захоронения в городских, сельских поселениях</t>
  </si>
  <si>
    <t>9940040380</t>
  </si>
  <si>
    <t>Прочие мероприятия по благоустройству в городских, сельских  поселений</t>
  </si>
  <si>
    <t>Муниципальная программа  "Борьба с борщевиком на территории муниципального образования сельское поселение "Завидово" на 2020-2024гг."</t>
  </si>
  <si>
    <r>
      <rPr>
        <b/>
        <i/>
        <u/>
        <sz val="10"/>
        <rFont val="Arial"/>
        <family val="2"/>
        <charset val="204"/>
      </rPr>
      <t>Задача</t>
    </r>
    <r>
      <rPr>
        <b/>
        <i/>
        <sz val="10"/>
        <rFont val="Arial"/>
        <family val="2"/>
        <charset val="204"/>
      </rPr>
      <t xml:space="preserve"> "Проведение всего комплекса организационно-хозяйственных, агротехнических химических, механических мер борьбы на землях собственником которых является  МО сельское поселение "Завидово"</t>
    </r>
  </si>
  <si>
    <t>Проведение мероприятий по уничтожению борщевика: химическими методами и (или) механическими методами и (или) агротехническими методами</t>
  </si>
  <si>
    <t>Муниципальная программа "Формирование современной городской (сельской) среды муниципального образования сельское поселение «Завидово» Конаковского муниципального района Тверской области на 2023-2025 годы"</t>
  </si>
  <si>
    <r>
      <rPr>
        <b/>
        <i/>
        <u/>
        <sz val="10"/>
        <rFont val="Arial"/>
        <family val="2"/>
        <charset val="204"/>
      </rPr>
      <t>Задача 1</t>
    </r>
    <r>
      <rPr>
        <b/>
        <i/>
        <sz val="10"/>
        <rFont val="Arial"/>
        <family val="2"/>
        <charset val="204"/>
      </rPr>
      <t xml:space="preserve"> "Повышение уровня комплексного благоустройства дворовых территорий"</t>
    </r>
  </si>
  <si>
    <t>Устройство детских игровых площадок на дворовых территориях населенных пунктов  муниципального образования сельское поселение «Завидово»  Конаковского муниципального района Тверской области</t>
  </si>
  <si>
    <t>Устройство пандусов на территориях, примыкающих к МКД для различных маломобильных групп населения муниципального образования сельское поселение «Завидово»  Конаковского муниципального района Тверской области</t>
  </si>
  <si>
    <t>Замена лавочек у подъездов многоквартирного дома по адресу: д. Мокшино, ул. Солнечная д.12
муниципального образования сельское поселение «Завидово» 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</si>
  <si>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2</t>
    </r>
    <r>
      <rPr>
        <b/>
        <i/>
        <sz val="10"/>
        <rFont val="Arial"/>
        <family val="2"/>
        <charset val="204"/>
      </rPr>
      <t xml:space="preserve"> "Повышение уровня комплексного благоустройства действующих и создание новых общественных территорий"</t>
    </r>
  </si>
  <si>
    <t>Устройство пешеходных зон в населенных пунктах муниципального образования сельское поселение «Завидово»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</si>
  <si>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3</t>
    </r>
    <r>
      <rPr>
        <b/>
        <i/>
        <sz val="10"/>
        <rFont val="Arial"/>
        <family val="2"/>
        <charset val="204"/>
      </rPr>
      <t xml:space="preserve"> "Совершенствование системы сетей уличного освещения населенных пунктов сельского поселения «Завидово»"</t>
    </r>
  </si>
  <si>
    <t>Совершенствование системы сетей уличного освещения населенных пунктов  муниципального образования сельское поселение «Завидово» 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</si>
  <si>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4</t>
    </r>
    <r>
      <rPr>
        <b/>
        <i/>
        <sz val="10"/>
        <rFont val="Arial"/>
        <family val="2"/>
        <charset val="204"/>
      </rPr>
      <t xml:space="preserve"> "Расширение существующего кладбища д. Шорново"</t>
    </r>
  </si>
  <si>
    <t>Расширение существующего кладбища д. Шорново                                                                муниципального образования сельское поселение «Завидово» Конаковского муниципального района Тверской области</t>
  </si>
  <si>
    <t>08</t>
  </si>
  <si>
    <t xml:space="preserve">КУЛЬТУРА, КИНЕМАТОГРАФИЯ </t>
  </si>
  <si>
    <t>Культура</t>
  </si>
  <si>
    <t>9940040500</t>
  </si>
  <si>
    <t xml:space="preserve">Культурно-досуговое обслуживание муниципальными бюджетными учреждениями городских, сельских поселений в рамках муниципального задания </t>
  </si>
  <si>
    <t>99400S0680</t>
  </si>
  <si>
    <t>Повышение заработной платы работникам бюджетных учреждений культуры за счёт средств местного бюджета</t>
  </si>
  <si>
    <t>9950000000</t>
  </si>
  <si>
    <t xml:space="preserve">Отдельные мероприятия не включенные в муниципальные программы за счет средств областного бюджета </t>
  </si>
  <si>
    <t>9950010680</t>
  </si>
  <si>
    <t>Повышение заработной платы работникам бюджетных учреждений культуры за счёт средств областного бюджета</t>
  </si>
  <si>
    <t>2700000000</t>
  </si>
  <si>
    <t>Муниципальная программа "Сохранение и развитие культурной жизни в муниципальном образовании сельское поселение «Завидово» Конаковского муниципального района Тверской области на 2023-2025 годы"</t>
  </si>
  <si>
    <t>2710100000</t>
  </si>
  <si>
    <r>
      <rPr>
        <b/>
        <i/>
        <u/>
        <sz val="10"/>
        <rFont val="Arial"/>
        <family val="2"/>
        <charset val="204"/>
      </rPr>
      <t xml:space="preserve">Задача 1 </t>
    </r>
    <r>
      <rPr>
        <b/>
        <i/>
        <sz val="10"/>
        <rFont val="Arial"/>
        <family val="2"/>
        <charset val="204"/>
      </rPr>
      <t>"Организация и проведение мероприятий, направленных на сохранение и развитие народного творчества, организацию досуга населению поселения"</t>
    </r>
  </si>
  <si>
    <t>2710140010</t>
  </si>
  <si>
    <t>Проведение праздников, юбилейных и значимых мероприятий года</t>
  </si>
  <si>
    <t>2710200000</t>
  </si>
  <si>
    <r>
      <rPr>
        <b/>
        <i/>
        <u/>
        <sz val="10"/>
        <rFont val="Arial"/>
        <family val="2"/>
        <charset val="204"/>
      </rPr>
      <t xml:space="preserve">Задача 2 </t>
    </r>
    <r>
      <rPr>
        <b/>
        <i/>
        <sz val="10"/>
        <rFont val="Arial"/>
        <family val="2"/>
        <charset val="204"/>
      </rPr>
      <t>"Сохранение и развитие библиотечного дела, и удовлетворение культурно-досуговых потребностей населения"</t>
    </r>
  </si>
  <si>
    <t>2710240010</t>
  </si>
  <si>
    <t>Комплектование книжных фондов</t>
  </si>
  <si>
    <t>2710240020</t>
  </si>
  <si>
    <t>Мероприятия проводимые сектором библиотеки</t>
  </si>
  <si>
    <t>2710300000</t>
  </si>
  <si>
    <r>
      <rPr>
        <b/>
        <i/>
        <u/>
        <sz val="10"/>
        <rFont val="Arial"/>
        <family val="2"/>
        <charset val="204"/>
      </rPr>
      <t>Задача 3</t>
    </r>
    <r>
      <rPr>
        <b/>
        <i/>
        <sz val="10"/>
        <rFont val="Arial"/>
        <family val="2"/>
        <charset val="204"/>
      </rPr>
      <t xml:space="preserve"> Укрепление материально-технической базы</t>
    </r>
  </si>
  <si>
    <t>27103L4670</t>
  </si>
  <si>
    <t>Обеспечение развития и укрепления материально-технической базы домов культуры в населенных пунктах с числом жителей до 50 тысяч</t>
  </si>
  <si>
    <t>2710340020</t>
  </si>
  <si>
    <t>Комплектование декорационной, костюмерной мастерской и кабинета декоротивно-прикладного творчества. Приобретение реквизита</t>
  </si>
  <si>
    <t>2710340030</t>
  </si>
  <si>
    <t>Проведение мастер – классов для жителей поселения</t>
  </si>
  <si>
    <t>2110340030</t>
  </si>
  <si>
    <t>2710400000</t>
  </si>
  <si>
    <r>
      <rPr>
        <b/>
        <i/>
        <u/>
        <sz val="10"/>
        <rFont val="Arial"/>
        <family val="2"/>
        <charset val="204"/>
      </rPr>
      <t>Задача 4</t>
    </r>
    <r>
      <rPr>
        <b/>
        <i/>
        <sz val="10"/>
        <rFont val="Arial"/>
        <family val="2"/>
        <charset val="204"/>
      </rPr>
      <t xml:space="preserve">  Поддержка молодых дарований и коллективов самодеятельного творчества, создание условий для их художественного образования и эстетического воспитания, приобретения ими умений, навыков в области выбранного вида искусств</t>
    </r>
  </si>
  <si>
    <t>2710440010</t>
  </si>
  <si>
    <t>Транспортные расходы по доставке участников мероприятий, фестивалей, конкурсов</t>
  </si>
  <si>
    <t>2710440020</t>
  </si>
  <si>
    <t>Проведение отчетных концертов на территории сельского поселения "Завидово"</t>
  </si>
  <si>
    <t>СОЦИАЛЬНАЯ ПОЛИТИКА</t>
  </si>
  <si>
    <t>Пенсионное обеспечение</t>
  </si>
  <si>
    <t>9930000000</t>
  </si>
  <si>
    <t>Прочие выплаты по обязательствам муниципального образования</t>
  </si>
  <si>
    <t>9930040110</t>
  </si>
  <si>
    <t>Доплаты к пенсиям муниципальных служащих городских, сельских поселений</t>
  </si>
  <si>
    <t>300</t>
  </si>
  <si>
    <t>Социальное обеспечение и иные выплаты населению</t>
  </si>
  <si>
    <t>Социальное обеспечение населения</t>
  </si>
  <si>
    <t>9930040710</t>
  </si>
  <si>
    <t>Единовременная выплата на рождение ребенка</t>
  </si>
  <si>
    <t>9930040730</t>
  </si>
  <si>
    <t>Оказание социальной поддержки отдельным категориям граждан</t>
  </si>
  <si>
    <t>ФИЗИЧЕСКАЯ КУЛЬТУРА И СПОРТ</t>
  </si>
  <si>
    <t>Массовый спорт</t>
  </si>
  <si>
    <t>2800000000</t>
  </si>
  <si>
    <t>Муниципальная программа  "Обеспечение оптимальных условий физической культуры и спорта в муниципальном образовании сельское поселение «Завидово» Конаковского муниципального района Тверской области на 2023-2025 годы"</t>
  </si>
  <si>
    <t>2810100000</t>
  </si>
  <si>
    <r>
      <rPr>
        <b/>
        <i/>
        <u/>
        <sz val="10"/>
        <rFont val="Arial"/>
        <family val="2"/>
        <charset val="204"/>
      </rPr>
      <t xml:space="preserve">Задача 1 </t>
    </r>
    <r>
      <rPr>
        <b/>
        <i/>
        <sz val="10"/>
        <rFont val="Arial"/>
        <family val="2"/>
        <charset val="204"/>
      </rPr>
      <t>"Развитие и популяризация массового спорта и физкультурно-оздоровительного движения среди всех возрастных групп и категорий населения поселения"</t>
    </r>
  </si>
  <si>
    <t>2810140010</t>
  </si>
  <si>
    <t>Проведение праздничного мероприятия "Лыжня зовет"</t>
  </si>
  <si>
    <t>2810140020</t>
  </si>
  <si>
    <t>Проведение мероприятия ко Дню физкультурника "Фестиваль ГТО"</t>
  </si>
  <si>
    <t>2810140030</t>
  </si>
  <si>
    <t>Сувенирная продукция для участников массовых спортивных мероприятий</t>
  </si>
  <si>
    <t>2810140040</t>
  </si>
  <si>
    <t>Приобретение спортивной наградной атрибутики и ценных подарков для награждения победителей спортивно-массовых соревнований</t>
  </si>
  <si>
    <t>2810200000</t>
  </si>
  <si>
    <r>
      <rPr>
        <b/>
        <i/>
        <u/>
        <sz val="10"/>
        <rFont val="Arial"/>
        <family val="2"/>
        <charset val="204"/>
      </rPr>
      <t>Задача 2</t>
    </r>
    <r>
      <rPr>
        <b/>
        <i/>
        <sz val="10"/>
        <rFont val="Arial"/>
        <family val="2"/>
        <charset val="204"/>
      </rPr>
      <t xml:space="preserve"> Создание оптимальных условий для поддержания и развития действующих направлений спортивной деятельности МБУ "Досуговый центр"</t>
    </r>
  </si>
  <si>
    <t>2810240010</t>
  </si>
  <si>
    <t>Приобретение оборудования и инвентаря для спортивной секции по туризму</t>
  </si>
  <si>
    <t>2810240020</t>
  </si>
  <si>
    <t>Приобретение спортинвентаря для футбольной секции</t>
  </si>
  <si>
    <t>2810240030</t>
  </si>
  <si>
    <t>Приобретение спортивного инвентаря для тренировочных занятий по дзюдо и вольной борьбе</t>
  </si>
  <si>
    <t>2810240040</t>
  </si>
  <si>
    <t>Транспортные расходы (доставка спортсменов на соревнования и обратно)</t>
  </si>
  <si>
    <t>2810240050</t>
  </si>
  <si>
    <t>Организационный взнос Федерацию по вольной борьбе для участия в соревнованиях</t>
  </si>
  <si>
    <t>ИТОГО</t>
  </si>
  <si>
    <t>от 15.12.2023г. № 92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</si>
</sst>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_(* #,##0.000_);_(* \(#,##0.000\);_(* &quot;-&quot;??_);_(@_)"/>
    <numFmt numFmtId="166" formatCode="_(* #,##0.000_);_(* \(#,##0.000\);_(* \-??_);_(@_)"/>
    <numFmt numFmtId="167" formatCode="0000000"/>
    <numFmt numFmtId="168" formatCode="#,##0.000"/>
    <numFmt numFmtId="169" formatCode="_-* #,##0.000\ _₽_-;\-* #,##0.000\ _₽_-;_-* &quot;-&quot;???\ _₽_-;_-@_-"/>
    <numFmt numFmtId="170" formatCode="_(* #,##0.00_);_(* \(#,##0.00\);_(* &quot;-&quot;??_);_(@_)"/>
  </numFmts>
  <fonts count="13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7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12" fillId="0" borderId="0">
      <alignment vertical="top" wrapText="1"/>
    </xf>
  </cellStyleXfs>
  <cellXfs count="153">
    <xf numFmtId="0" fontId="0" fillId="0" borderId="0" xfId="0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2" applyNumberFormat="1" applyFont="1" applyFill="1" applyBorder="1" applyAlignment="1" applyProtection="1">
      <alignment horizontal="right" vertical="center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165" fontId="3" fillId="3" borderId="1" xfId="2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165" fontId="2" fillId="0" borderId="1" xfId="2" applyNumberFormat="1" applyFont="1" applyBorder="1" applyAlignment="1">
      <alignment horizontal="right" vertical="center" wrapText="1"/>
    </xf>
    <xf numFmtId="0" fontId="5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3" fillId="0" borderId="1" xfId="2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2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6" fontId="3" fillId="0" borderId="3" xfId="2" applyNumberFormat="1" applyFont="1" applyFill="1" applyBorder="1" applyAlignment="1" applyProtection="1">
      <alignment horizontal="righ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6" fontId="2" fillId="0" borderId="3" xfId="2" applyNumberFormat="1" applyFont="1" applyFill="1" applyBorder="1" applyAlignment="1" applyProtection="1">
      <alignment horizontal="right" vertical="center" wrapText="1"/>
    </xf>
    <xf numFmtId="166" fontId="2" fillId="0" borderId="4" xfId="2" applyNumberFormat="1" applyFont="1" applyFill="1" applyBorder="1" applyAlignment="1" applyProtection="1">
      <alignment horizontal="right" vertical="center" wrapText="1"/>
    </xf>
    <xf numFmtId="166" fontId="2" fillId="0" borderId="1" xfId="2" applyNumberFormat="1" applyFont="1" applyFill="1" applyBorder="1" applyAlignment="1" applyProtection="1">
      <alignment horizontal="right" vertical="center" wrapText="1"/>
    </xf>
    <xf numFmtId="165" fontId="3" fillId="0" borderId="1" xfId="2" applyNumberFormat="1" applyFont="1" applyFill="1" applyBorder="1" applyAlignment="1">
      <alignment horizontal="right" vertical="center" wrapText="1"/>
    </xf>
    <xf numFmtId="165" fontId="2" fillId="0" borderId="1" xfId="3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66" fontId="3" fillId="0" borderId="1" xfId="2" applyNumberFormat="1" applyFont="1" applyFill="1" applyBorder="1" applyAlignment="1" applyProtection="1">
      <alignment horizontal="right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" xfId="0" applyNumberFormat="1" applyFont="1" applyFill="1" applyBorder="1" applyAlignment="1">
      <alignment horizontal="center" vertical="center" wrapText="1"/>
    </xf>
    <xf numFmtId="167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166" fontId="3" fillId="5" borderId="1" xfId="2" applyNumberFormat="1" applyFont="1" applyFill="1" applyBorder="1" applyAlignment="1" applyProtection="1">
      <alignment horizontal="righ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166" fontId="2" fillId="5" borderId="1" xfId="2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 applyProtection="1">
      <alignment horizontal="right" vertical="center" wrapText="1"/>
    </xf>
    <xf numFmtId="165" fontId="3" fillId="3" borderId="1" xfId="3" applyNumberFormat="1" applyFont="1" applyFill="1" applyBorder="1" applyAlignment="1" applyProtection="1">
      <alignment horizontal="right" vertical="center" wrapText="1"/>
    </xf>
    <xf numFmtId="165" fontId="3" fillId="0" borderId="1" xfId="3" applyNumberFormat="1" applyFont="1" applyFill="1" applyBorder="1" applyAlignment="1" applyProtection="1">
      <alignment horizontal="right" vertical="center" wrapText="1"/>
    </xf>
    <xf numFmtId="165" fontId="2" fillId="0" borderId="1" xfId="3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8" fontId="3" fillId="0" borderId="1" xfId="3" applyNumberFormat="1" applyFont="1" applyFill="1" applyBorder="1" applyAlignment="1">
      <alignment horizontal="right" vertical="center" wrapText="1"/>
    </xf>
    <xf numFmtId="169" fontId="2" fillId="0" borderId="0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/>
    </xf>
    <xf numFmtId="0" fontId="3" fillId="0" borderId="1" xfId="4" applyNumberFormat="1" applyFont="1" applyFill="1" applyBorder="1" applyAlignment="1" applyProtection="1">
      <alignment horizontal="left" vertical="center" wrapText="1"/>
    </xf>
    <xf numFmtId="168" fontId="3" fillId="0" borderId="1" xfId="3" applyNumberFormat="1" applyFont="1" applyFill="1" applyBorder="1" applyAlignment="1" applyProtection="1">
      <alignment horizontal="right" vertical="center" wrapText="1"/>
    </xf>
    <xf numFmtId="49" fontId="2" fillId="0" borderId="1" xfId="4" applyNumberFormat="1" applyFont="1" applyFill="1" applyBorder="1" applyAlignment="1" applyProtection="1">
      <alignment horizontal="center" vertical="center"/>
    </xf>
    <xf numFmtId="0" fontId="2" fillId="0" borderId="1" xfId="4" applyFont="1" applyFill="1" applyBorder="1" applyAlignment="1">
      <alignment vertical="center" wrapText="1"/>
    </xf>
    <xf numFmtId="168" fontId="2" fillId="0" borderId="1" xfId="3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165" fontId="3" fillId="0" borderId="1" xfId="3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165" fontId="3" fillId="0" borderId="5" xfId="2" applyNumberFormat="1" applyFont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4" fillId="0" borderId="1" xfId="3" applyNumberFormat="1" applyFont="1" applyBorder="1" applyAlignment="1">
      <alignment horizontal="right" vertical="center" wrapText="1"/>
    </xf>
    <xf numFmtId="168" fontId="3" fillId="0" borderId="1" xfId="3" applyNumberFormat="1" applyFont="1" applyBorder="1" applyAlignment="1">
      <alignment horizontal="right" vertical="center" wrapText="1"/>
    </xf>
    <xf numFmtId="168" fontId="10" fillId="0" borderId="1" xfId="3" applyNumberFormat="1" applyFont="1" applyBorder="1" applyAlignment="1">
      <alignment horizontal="center" vertical="center" wrapText="1"/>
    </xf>
    <xf numFmtId="168" fontId="2" fillId="0" borderId="1" xfId="3" applyNumberFormat="1" applyFont="1" applyBorder="1" applyAlignment="1">
      <alignment horizontal="right" vertical="center" wrapText="1"/>
    </xf>
    <xf numFmtId="168" fontId="11" fillId="0" borderId="1" xfId="3" applyNumberFormat="1" applyFont="1" applyBorder="1" applyAlignment="1">
      <alignment horizontal="center" vertical="center" wrapText="1"/>
    </xf>
    <xf numFmtId="168" fontId="11" fillId="0" borderId="0" xfId="3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8" fontId="11" fillId="0" borderId="1" xfId="3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165" fontId="2" fillId="0" borderId="1" xfId="2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5" borderId="1" xfId="4" applyNumberFormat="1" applyFont="1" applyFill="1" applyBorder="1" applyAlignment="1">
      <alignment horizontal="center" vertical="center" wrapText="1"/>
    </xf>
    <xf numFmtId="0" fontId="4" fillId="5" borderId="1" xfId="4" applyFont="1" applyFill="1" applyBorder="1" applyAlignment="1">
      <alignment horizontal="center" vertical="center" wrapText="1"/>
    </xf>
    <xf numFmtId="0" fontId="4" fillId="5" borderId="1" xfId="4" applyFont="1" applyFill="1" applyBorder="1" applyAlignment="1">
      <alignment vertical="center" wrapText="1"/>
    </xf>
    <xf numFmtId="168" fontId="4" fillId="0" borderId="1" xfId="3" applyNumberFormat="1" applyFont="1" applyFill="1" applyBorder="1" applyAlignment="1">
      <alignment horizontal="right" vertical="center" wrapText="1"/>
    </xf>
    <xf numFmtId="168" fontId="4" fillId="5" borderId="1" xfId="3" applyNumberFormat="1" applyFont="1" applyFill="1" applyBorder="1" applyAlignment="1">
      <alignment horizontal="right" vertical="center" wrapText="1"/>
    </xf>
    <xf numFmtId="49" fontId="3" fillId="5" borderId="1" xfId="4" applyNumberFormat="1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vertical="center" wrapText="1"/>
    </xf>
    <xf numFmtId="49" fontId="2" fillId="5" borderId="1" xfId="4" applyNumberFormat="1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vertical="center" wrapText="1"/>
    </xf>
    <xf numFmtId="49" fontId="2" fillId="0" borderId="1" xfId="4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165" fontId="3" fillId="0" borderId="5" xfId="2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169" fontId="8" fillId="0" borderId="0" xfId="0" applyNumberFormat="1" applyFont="1" applyFill="1" applyBorder="1" applyAlignment="1" applyProtection="1">
      <alignment vertical="center"/>
    </xf>
    <xf numFmtId="165" fontId="3" fillId="2" borderId="1" xfId="2" applyNumberFormat="1" applyFont="1" applyFill="1" applyBorder="1" applyAlignment="1">
      <alignment horizontal="right" vertical="center" wrapText="1"/>
    </xf>
    <xf numFmtId="0" fontId="3" fillId="0" borderId="1" xfId="4" applyFont="1" applyBorder="1" applyAlignment="1">
      <alignment vertical="center" wrapText="1"/>
    </xf>
    <xf numFmtId="168" fontId="4" fillId="0" borderId="1" xfId="3" applyNumberFormat="1" applyFont="1" applyBorder="1" applyAlignment="1">
      <alignment horizontal="right" vertical="center" wrapText="1"/>
    </xf>
    <xf numFmtId="168" fontId="8" fillId="0" borderId="1" xfId="3" applyNumberFormat="1" applyFont="1" applyBorder="1" applyAlignment="1">
      <alignment horizontal="right" vertical="center" wrapText="1"/>
    </xf>
    <xf numFmtId="168" fontId="8" fillId="5" borderId="1" xfId="3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horizontal="right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</cellXfs>
  <cellStyles count="6">
    <cellStyle name="Excel Built-in Normal" xfId="5"/>
    <cellStyle name="Обычный" xfId="0" builtinId="0"/>
    <cellStyle name="Обычный 2" xfId="4"/>
    <cellStyle name="Финансовый" xfId="1" builtinId="3"/>
    <cellStyle name="Финансовый 2" xfId="2"/>
    <cellStyle name="Финансовый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6"/>
  <sheetViews>
    <sheetView tabSelected="1" view="pageBreakPreview" zoomScaleNormal="90" zoomScaleSheetLayoutView="100" workbookViewId="0">
      <selection activeCell="E3" sqref="E3:F3"/>
    </sheetView>
  </sheetViews>
  <sheetFormatPr defaultColWidth="9.1796875" defaultRowHeight="12.5"/>
  <cols>
    <col min="1" max="2" width="5.1796875" style="1" customWidth="1"/>
    <col min="3" max="3" width="13.453125" style="1" customWidth="1"/>
    <col min="4" max="4" width="5.7265625" style="1" customWidth="1"/>
    <col min="5" max="5" width="65" style="1" customWidth="1"/>
    <col min="6" max="6" width="18.26953125" style="1" customWidth="1"/>
    <col min="7" max="7" width="29.453125" style="1" hidden="1" customWidth="1"/>
    <col min="8" max="8" width="9.1796875" style="1"/>
    <col min="9" max="9" width="13.81640625" style="1" bestFit="1" customWidth="1"/>
    <col min="10" max="10" width="14.81640625" style="1" bestFit="1" customWidth="1"/>
    <col min="11" max="16384" width="9.1796875" style="1"/>
  </cols>
  <sheetData>
    <row r="1" spans="1:6" ht="13">
      <c r="E1" s="2"/>
      <c r="F1" s="3" t="s">
        <v>0</v>
      </c>
    </row>
    <row r="2" spans="1:6" ht="37.5" customHeight="1">
      <c r="E2" s="146" t="s">
        <v>1</v>
      </c>
      <c r="F2" s="146"/>
    </row>
    <row r="3" spans="1:6">
      <c r="E3" s="147" t="s">
        <v>251</v>
      </c>
      <c r="F3" s="147"/>
    </row>
    <row r="6" spans="1:6" ht="17.25" customHeight="1">
      <c r="E6" s="148" t="s">
        <v>2</v>
      </c>
      <c r="F6" s="148"/>
    </row>
    <row r="7" spans="1:6" ht="15" customHeight="1">
      <c r="E7" s="2"/>
      <c r="F7" s="4" t="s">
        <v>3</v>
      </c>
    </row>
    <row r="8" spans="1:6" ht="15" customHeight="1">
      <c r="E8" s="2"/>
      <c r="F8" s="5" t="s">
        <v>4</v>
      </c>
    </row>
    <row r="9" spans="1:6" ht="15" customHeight="1">
      <c r="E9" s="2"/>
      <c r="F9" s="5" t="s">
        <v>5</v>
      </c>
    </row>
    <row r="10" spans="1:6" ht="17.25" customHeight="1">
      <c r="E10" s="2"/>
      <c r="F10" s="6" t="s">
        <v>6</v>
      </c>
    </row>
    <row r="11" spans="1:6" ht="35.25" customHeight="1">
      <c r="A11" s="7"/>
      <c r="B11" s="7"/>
      <c r="C11" s="7"/>
      <c r="D11" s="7"/>
      <c r="E11" s="149" t="s">
        <v>7</v>
      </c>
      <c r="F11" s="149"/>
    </row>
    <row r="12" spans="1:6" ht="26.25" customHeight="1">
      <c r="A12" s="150" t="s">
        <v>8</v>
      </c>
      <c r="B12" s="151"/>
      <c r="C12" s="151"/>
      <c r="D12" s="151"/>
      <c r="E12" s="151"/>
      <c r="F12" s="151"/>
    </row>
    <row r="13" spans="1:6" ht="15.75" customHeight="1">
      <c r="A13" s="151"/>
      <c r="B13" s="151"/>
      <c r="C13" s="151"/>
      <c r="D13" s="151"/>
      <c r="E13" s="151"/>
      <c r="F13" s="151"/>
    </row>
    <row r="14" spans="1:6" ht="18" customHeight="1">
      <c r="A14" s="152"/>
      <c r="B14" s="152"/>
      <c r="C14" s="152"/>
      <c r="D14" s="152"/>
      <c r="E14" s="152"/>
      <c r="F14" s="152"/>
    </row>
    <row r="15" spans="1:6" ht="28.5" customHeight="1">
      <c r="A15" s="8" t="s">
        <v>9</v>
      </c>
      <c r="B15" s="8" t="s">
        <v>10</v>
      </c>
      <c r="C15" s="9" t="s">
        <v>11</v>
      </c>
      <c r="D15" s="8" t="s">
        <v>12</v>
      </c>
      <c r="E15" s="10" t="s">
        <v>13</v>
      </c>
      <c r="F15" s="11" t="s">
        <v>14</v>
      </c>
    </row>
    <row r="16" spans="1:6" ht="19.5" customHeight="1">
      <c r="A16" s="12" t="s">
        <v>15</v>
      </c>
      <c r="B16" s="12" t="s">
        <v>16</v>
      </c>
      <c r="C16" s="13"/>
      <c r="D16" s="13"/>
      <c r="E16" s="14" t="s">
        <v>17</v>
      </c>
      <c r="F16" s="15">
        <f>F17+F27+F33+F38</f>
        <v>23701.089999999997</v>
      </c>
    </row>
    <row r="17" spans="1:6" ht="45.75" customHeight="1">
      <c r="A17" s="16" t="s">
        <v>15</v>
      </c>
      <c r="B17" s="16" t="s">
        <v>18</v>
      </c>
      <c r="C17" s="17"/>
      <c r="D17" s="17"/>
      <c r="E17" s="18" t="s">
        <v>19</v>
      </c>
      <c r="F17" s="19">
        <f>F19</f>
        <v>7432.4470000000001</v>
      </c>
    </row>
    <row r="18" spans="1:6" s="22" customFormat="1" ht="27.75" customHeight="1">
      <c r="A18" s="9" t="s">
        <v>15</v>
      </c>
      <c r="B18" s="9" t="s">
        <v>18</v>
      </c>
      <c r="C18" s="9" t="s">
        <v>20</v>
      </c>
      <c r="D18" s="9"/>
      <c r="E18" s="20" t="s">
        <v>21</v>
      </c>
      <c r="F18" s="21">
        <f>F19</f>
        <v>7432.4470000000001</v>
      </c>
    </row>
    <row r="19" spans="1:6" ht="26">
      <c r="A19" s="9" t="s">
        <v>15</v>
      </c>
      <c r="B19" s="9" t="s">
        <v>18</v>
      </c>
      <c r="C19" s="9" t="s">
        <v>22</v>
      </c>
      <c r="D19" s="9"/>
      <c r="E19" s="20" t="s">
        <v>23</v>
      </c>
      <c r="F19" s="21">
        <f>F20+F24</f>
        <v>7432.4470000000001</v>
      </c>
    </row>
    <row r="20" spans="1:6" ht="30.75" customHeight="1">
      <c r="A20" s="9" t="s">
        <v>15</v>
      </c>
      <c r="B20" s="9" t="s">
        <v>18</v>
      </c>
      <c r="C20" s="9" t="s">
        <v>24</v>
      </c>
      <c r="D20" s="9"/>
      <c r="E20" s="20" t="s">
        <v>25</v>
      </c>
      <c r="F20" s="21">
        <f>F21+F22+F23</f>
        <v>6185.6989999999996</v>
      </c>
    </row>
    <row r="21" spans="1:6" ht="52.5" customHeight="1">
      <c r="A21" s="23" t="s">
        <v>15</v>
      </c>
      <c r="B21" s="23" t="s">
        <v>18</v>
      </c>
      <c r="C21" s="23" t="s">
        <v>26</v>
      </c>
      <c r="D21" s="23" t="s">
        <v>27</v>
      </c>
      <c r="E21" s="24" t="s">
        <v>28</v>
      </c>
      <c r="F21" s="25">
        <f>4539.381</f>
        <v>4539.3810000000003</v>
      </c>
    </row>
    <row r="22" spans="1:6" ht="29.25" customHeight="1">
      <c r="A22" s="23" t="s">
        <v>15</v>
      </c>
      <c r="B22" s="23" t="s">
        <v>18</v>
      </c>
      <c r="C22" s="23" t="s">
        <v>26</v>
      </c>
      <c r="D22" s="23" t="s">
        <v>29</v>
      </c>
      <c r="E22" s="24" t="s">
        <v>30</v>
      </c>
      <c r="F22" s="25">
        <f>1129.431+515.661</f>
        <v>1645.0920000000001</v>
      </c>
    </row>
    <row r="23" spans="1:6" ht="21.75" customHeight="1">
      <c r="A23" s="23" t="s">
        <v>15</v>
      </c>
      <c r="B23" s="23" t="s">
        <v>18</v>
      </c>
      <c r="C23" s="23" t="s">
        <v>26</v>
      </c>
      <c r="D23" s="23" t="s">
        <v>31</v>
      </c>
      <c r="E23" s="24" t="s">
        <v>32</v>
      </c>
      <c r="F23" s="25">
        <v>1.226</v>
      </c>
    </row>
    <row r="24" spans="1:6" ht="30.75" customHeight="1">
      <c r="A24" s="9" t="s">
        <v>15</v>
      </c>
      <c r="B24" s="9" t="s">
        <v>18</v>
      </c>
      <c r="C24" s="9" t="s">
        <v>33</v>
      </c>
      <c r="D24" s="9"/>
      <c r="E24" s="26" t="s">
        <v>34</v>
      </c>
      <c r="F24" s="21">
        <f>F25+F26</f>
        <v>1246.748</v>
      </c>
    </row>
    <row r="25" spans="1:6" ht="60.75" customHeight="1">
      <c r="A25" s="23" t="s">
        <v>15</v>
      </c>
      <c r="B25" s="23" t="s">
        <v>18</v>
      </c>
      <c r="C25" s="23" t="s">
        <v>33</v>
      </c>
      <c r="D25" s="23" t="s">
        <v>27</v>
      </c>
      <c r="E25" s="24" t="s">
        <v>28</v>
      </c>
      <c r="F25" s="25">
        <f>1809.349-562.601</f>
        <v>1246.748</v>
      </c>
    </row>
    <row r="26" spans="1:6" ht="33.75" customHeight="1">
      <c r="A26" s="23" t="s">
        <v>15</v>
      </c>
      <c r="B26" s="23" t="s">
        <v>18</v>
      </c>
      <c r="C26" s="23" t="s">
        <v>33</v>
      </c>
      <c r="D26" s="23" t="s">
        <v>29</v>
      </c>
      <c r="E26" s="24" t="s">
        <v>30</v>
      </c>
      <c r="F26" s="25">
        <f>2-2</f>
        <v>0</v>
      </c>
    </row>
    <row r="27" spans="1:6" ht="45.75" customHeight="1">
      <c r="A27" s="16" t="s">
        <v>15</v>
      </c>
      <c r="B27" s="16" t="s">
        <v>35</v>
      </c>
      <c r="C27" s="16"/>
      <c r="D27" s="16"/>
      <c r="E27" s="27" t="s">
        <v>36</v>
      </c>
      <c r="F27" s="19">
        <f>F28</f>
        <v>622.19299999999998</v>
      </c>
    </row>
    <row r="28" spans="1:6" s="22" customFormat="1" ht="32.25" customHeight="1">
      <c r="A28" s="9" t="s">
        <v>15</v>
      </c>
      <c r="B28" s="9" t="s">
        <v>35</v>
      </c>
      <c r="C28" s="9" t="s">
        <v>20</v>
      </c>
      <c r="D28" s="9"/>
      <c r="E28" s="20" t="s">
        <v>21</v>
      </c>
      <c r="F28" s="21">
        <f>F29</f>
        <v>622.19299999999998</v>
      </c>
    </row>
    <row r="29" spans="1:6" ht="31.5" customHeight="1">
      <c r="A29" s="9" t="s">
        <v>15</v>
      </c>
      <c r="B29" s="9" t="s">
        <v>35</v>
      </c>
      <c r="C29" s="9" t="s">
        <v>22</v>
      </c>
      <c r="D29" s="9"/>
      <c r="E29" s="20" t="s">
        <v>23</v>
      </c>
      <c r="F29" s="21">
        <f>F30</f>
        <v>622.19299999999998</v>
      </c>
    </row>
    <row r="30" spans="1:6" ht="31.5" customHeight="1">
      <c r="A30" s="28" t="s">
        <v>15</v>
      </c>
      <c r="B30" s="28" t="s">
        <v>35</v>
      </c>
      <c r="C30" s="28" t="s">
        <v>37</v>
      </c>
      <c r="D30" s="28"/>
      <c r="E30" s="29" t="s">
        <v>38</v>
      </c>
      <c r="F30" s="30">
        <f>F31+F32</f>
        <v>622.19299999999998</v>
      </c>
    </row>
    <row r="31" spans="1:6" ht="59.25" customHeight="1">
      <c r="A31" s="31" t="s">
        <v>15</v>
      </c>
      <c r="B31" s="31" t="s">
        <v>35</v>
      </c>
      <c r="C31" s="31" t="s">
        <v>37</v>
      </c>
      <c r="D31" s="31" t="s">
        <v>27</v>
      </c>
      <c r="E31" s="24" t="s">
        <v>28</v>
      </c>
      <c r="F31" s="25">
        <f>996.54-419.197</f>
        <v>577.34299999999996</v>
      </c>
    </row>
    <row r="32" spans="1:6" ht="59.25" customHeight="1">
      <c r="A32" s="32" t="s">
        <v>15</v>
      </c>
      <c r="B32" s="32" t="s">
        <v>35</v>
      </c>
      <c r="C32" s="23" t="s">
        <v>39</v>
      </c>
      <c r="D32" s="23" t="s">
        <v>29</v>
      </c>
      <c r="E32" s="33" t="s">
        <v>30</v>
      </c>
      <c r="F32" s="34">
        <f>89.7-44.85</f>
        <v>44.85</v>
      </c>
    </row>
    <row r="33" spans="1:6" ht="21.75" customHeight="1">
      <c r="A33" s="35" t="s">
        <v>40</v>
      </c>
      <c r="B33" s="35" t="s">
        <v>41</v>
      </c>
      <c r="C33" s="35"/>
      <c r="D33" s="35"/>
      <c r="E33" s="27" t="s">
        <v>42</v>
      </c>
      <c r="F33" s="36">
        <f>F36</f>
        <v>150</v>
      </c>
    </row>
    <row r="34" spans="1:6" ht="21.75" customHeight="1">
      <c r="A34" s="28" t="s">
        <v>15</v>
      </c>
      <c r="B34" s="28" t="s">
        <v>41</v>
      </c>
      <c r="C34" s="28" t="s">
        <v>20</v>
      </c>
      <c r="D34" s="28"/>
      <c r="E34" s="37" t="s">
        <v>21</v>
      </c>
      <c r="F34" s="30">
        <f>F35</f>
        <v>150</v>
      </c>
    </row>
    <row r="35" spans="1:6" ht="21.75" customHeight="1">
      <c r="A35" s="28" t="s">
        <v>15</v>
      </c>
      <c r="B35" s="28" t="s">
        <v>41</v>
      </c>
      <c r="C35" s="28" t="s">
        <v>43</v>
      </c>
      <c r="D35" s="28"/>
      <c r="E35" s="37" t="s">
        <v>44</v>
      </c>
      <c r="F35" s="30">
        <f>F36</f>
        <v>150</v>
      </c>
    </row>
    <row r="36" spans="1:6" ht="28.5" customHeight="1">
      <c r="A36" s="28" t="s">
        <v>15</v>
      </c>
      <c r="B36" s="28" t="s">
        <v>41</v>
      </c>
      <c r="C36" s="28" t="s">
        <v>45</v>
      </c>
      <c r="D36" s="28"/>
      <c r="E36" s="37" t="s">
        <v>46</v>
      </c>
      <c r="F36" s="30">
        <f>F37</f>
        <v>150</v>
      </c>
    </row>
    <row r="37" spans="1:6" ht="24.75" customHeight="1">
      <c r="A37" s="31" t="s">
        <v>15</v>
      </c>
      <c r="B37" s="31" t="s">
        <v>41</v>
      </c>
      <c r="C37" s="31" t="s">
        <v>45</v>
      </c>
      <c r="D37" s="31" t="s">
        <v>31</v>
      </c>
      <c r="E37" s="24" t="s">
        <v>32</v>
      </c>
      <c r="F37" s="25">
        <v>150</v>
      </c>
    </row>
    <row r="38" spans="1:6" ht="19.5" customHeight="1">
      <c r="A38" s="35" t="s">
        <v>15</v>
      </c>
      <c r="B38" s="35" t="s">
        <v>47</v>
      </c>
      <c r="C38" s="35"/>
      <c r="D38" s="35"/>
      <c r="E38" s="27" t="s">
        <v>48</v>
      </c>
      <c r="F38" s="36">
        <f>F39</f>
        <v>15496.449999999999</v>
      </c>
    </row>
    <row r="39" spans="1:6" ht="19.5" customHeight="1">
      <c r="A39" s="28" t="s">
        <v>15</v>
      </c>
      <c r="B39" s="28" t="s">
        <v>47</v>
      </c>
      <c r="C39" s="9" t="s">
        <v>20</v>
      </c>
      <c r="D39" s="9"/>
      <c r="E39" s="20" t="s">
        <v>21</v>
      </c>
      <c r="F39" s="21">
        <f>F40+F51</f>
        <v>15496.449999999999</v>
      </c>
    </row>
    <row r="40" spans="1:6" ht="29.25" customHeight="1">
      <c r="A40" s="38" t="s">
        <v>15</v>
      </c>
      <c r="B40" s="38" t="s">
        <v>47</v>
      </c>
      <c r="C40" s="39" t="s">
        <v>49</v>
      </c>
      <c r="D40" s="39"/>
      <c r="E40" s="40" t="s">
        <v>50</v>
      </c>
      <c r="F40" s="41">
        <f>F41+F45+F47</f>
        <v>15486.3</v>
      </c>
    </row>
    <row r="41" spans="1:6" ht="38.25" customHeight="1">
      <c r="A41" s="39" t="s">
        <v>15</v>
      </c>
      <c r="B41" s="39" t="s">
        <v>47</v>
      </c>
      <c r="C41" s="39" t="s">
        <v>51</v>
      </c>
      <c r="D41" s="39"/>
      <c r="E41" s="40" t="s">
        <v>52</v>
      </c>
      <c r="F41" s="41">
        <f>F42+F43+F44</f>
        <v>14530.143999999998</v>
      </c>
    </row>
    <row r="42" spans="1:6" ht="56.25" customHeight="1">
      <c r="A42" s="42" t="s">
        <v>15</v>
      </c>
      <c r="B42" s="42" t="s">
        <v>47</v>
      </c>
      <c r="C42" s="42" t="s">
        <v>51</v>
      </c>
      <c r="D42" s="42" t="s">
        <v>27</v>
      </c>
      <c r="E42" s="43" t="s">
        <v>28</v>
      </c>
      <c r="F42" s="44">
        <v>12828.481</v>
      </c>
    </row>
    <row r="43" spans="1:6" ht="31.5" customHeight="1">
      <c r="A43" s="42" t="s">
        <v>15</v>
      </c>
      <c r="B43" s="42" t="s">
        <v>47</v>
      </c>
      <c r="C43" s="42" t="s">
        <v>51</v>
      </c>
      <c r="D43" s="42" t="s">
        <v>29</v>
      </c>
      <c r="E43" s="24" t="s">
        <v>30</v>
      </c>
      <c r="F43" s="45">
        <v>1698.424</v>
      </c>
    </row>
    <row r="44" spans="1:6" ht="31.5" customHeight="1">
      <c r="A44" s="31" t="s">
        <v>15</v>
      </c>
      <c r="B44" s="31" t="s">
        <v>47</v>
      </c>
      <c r="C44" s="42" t="s">
        <v>51</v>
      </c>
      <c r="D44" s="31" t="s">
        <v>31</v>
      </c>
      <c r="E44" s="24" t="s">
        <v>32</v>
      </c>
      <c r="F44" s="46">
        <v>3.2389999999999999</v>
      </c>
    </row>
    <row r="45" spans="1:6" ht="51" customHeight="1">
      <c r="A45" s="28" t="s">
        <v>15</v>
      </c>
      <c r="B45" s="28" t="s">
        <v>47</v>
      </c>
      <c r="C45" s="28" t="s">
        <v>53</v>
      </c>
      <c r="D45" s="28"/>
      <c r="E45" s="26" t="s">
        <v>54</v>
      </c>
      <c r="F45" s="47">
        <f>F46</f>
        <v>289</v>
      </c>
    </row>
    <row r="46" spans="1:6" ht="33.75" customHeight="1">
      <c r="A46" s="31" t="s">
        <v>15</v>
      </c>
      <c r="B46" s="31" t="s">
        <v>47</v>
      </c>
      <c r="C46" s="31" t="s">
        <v>53</v>
      </c>
      <c r="D46" s="31" t="s">
        <v>29</v>
      </c>
      <c r="E46" s="24" t="s">
        <v>30</v>
      </c>
      <c r="F46" s="25">
        <f>489-200</f>
        <v>289</v>
      </c>
    </row>
    <row r="47" spans="1:6" ht="33.75" customHeight="1">
      <c r="A47" s="28" t="s">
        <v>15</v>
      </c>
      <c r="B47" s="28" t="s">
        <v>47</v>
      </c>
      <c r="C47" s="28" t="s">
        <v>55</v>
      </c>
      <c r="D47" s="28"/>
      <c r="E47" s="37" t="s">
        <v>56</v>
      </c>
      <c r="F47" s="47">
        <f>F48+F50+F49</f>
        <v>667.15600000000006</v>
      </c>
    </row>
    <row r="48" spans="1:6" ht="30" customHeight="1">
      <c r="A48" s="31" t="s">
        <v>15</v>
      </c>
      <c r="B48" s="31" t="s">
        <v>47</v>
      </c>
      <c r="C48" s="31" t="s">
        <v>55</v>
      </c>
      <c r="D48" s="31" t="s">
        <v>29</v>
      </c>
      <c r="E48" s="24" t="s">
        <v>30</v>
      </c>
      <c r="F48" s="34">
        <f>452.437-6.323+100+45.7</f>
        <v>591.81400000000008</v>
      </c>
    </row>
    <row r="49" spans="1:6" ht="30" customHeight="1">
      <c r="A49" s="32" t="s">
        <v>15</v>
      </c>
      <c r="B49" s="32" t="s">
        <v>47</v>
      </c>
      <c r="C49" s="32" t="s">
        <v>55</v>
      </c>
      <c r="D49" s="32" t="s">
        <v>57</v>
      </c>
      <c r="E49" s="33" t="s">
        <v>58</v>
      </c>
      <c r="F49" s="34">
        <f>9.374+2.735</f>
        <v>12.109</v>
      </c>
    </row>
    <row r="50" spans="1:6" ht="30" customHeight="1">
      <c r="A50" s="31" t="s">
        <v>15</v>
      </c>
      <c r="B50" s="31" t="s">
        <v>47</v>
      </c>
      <c r="C50" s="31" t="s">
        <v>55</v>
      </c>
      <c r="D50" s="31" t="s">
        <v>31</v>
      </c>
      <c r="E50" s="24" t="s">
        <v>32</v>
      </c>
      <c r="F50" s="48">
        <f>37.5+19.41+6.323</f>
        <v>63.232999999999997</v>
      </c>
    </row>
    <row r="51" spans="1:6" ht="30" customHeight="1">
      <c r="A51" s="28" t="s">
        <v>15</v>
      </c>
      <c r="B51" s="28" t="s">
        <v>47</v>
      </c>
      <c r="C51" s="49">
        <v>9950000000</v>
      </c>
      <c r="D51" s="50"/>
      <c r="E51" s="51" t="s">
        <v>59</v>
      </c>
      <c r="F51" s="52">
        <f>F52+F54</f>
        <v>10.15</v>
      </c>
    </row>
    <row r="52" spans="1:6" ht="69" customHeight="1">
      <c r="A52" s="28" t="s">
        <v>15</v>
      </c>
      <c r="B52" s="28" t="s">
        <v>47</v>
      </c>
      <c r="C52" s="49">
        <v>9950010540</v>
      </c>
      <c r="D52" s="50"/>
      <c r="E52" s="51" t="s">
        <v>60</v>
      </c>
      <c r="F52" s="52">
        <f>F53</f>
        <v>0.15</v>
      </c>
    </row>
    <row r="53" spans="1:6" ht="34.5" customHeight="1">
      <c r="A53" s="31" t="s">
        <v>15</v>
      </c>
      <c r="B53" s="31" t="s">
        <v>47</v>
      </c>
      <c r="C53" s="53">
        <v>9950010540</v>
      </c>
      <c r="D53" s="31" t="s">
        <v>29</v>
      </c>
      <c r="E53" s="24" t="s">
        <v>30</v>
      </c>
      <c r="F53" s="46">
        <v>0.15</v>
      </c>
    </row>
    <row r="54" spans="1:6" ht="43.5" customHeight="1">
      <c r="A54" s="54" t="s">
        <v>15</v>
      </c>
      <c r="B54" s="54" t="s">
        <v>47</v>
      </c>
      <c r="C54" s="55">
        <v>9950020740</v>
      </c>
      <c r="D54" s="56"/>
      <c r="E54" s="57" t="s">
        <v>61</v>
      </c>
      <c r="F54" s="58">
        <f>F55</f>
        <v>10</v>
      </c>
    </row>
    <row r="55" spans="1:6" ht="34.5" customHeight="1">
      <c r="A55" s="59" t="s">
        <v>15</v>
      </c>
      <c r="B55" s="59" t="s">
        <v>47</v>
      </c>
      <c r="C55" s="55">
        <v>9950020740</v>
      </c>
      <c r="D55" s="59" t="s">
        <v>29</v>
      </c>
      <c r="E55" s="60" t="s">
        <v>30</v>
      </c>
      <c r="F55" s="61">
        <v>10</v>
      </c>
    </row>
    <row r="56" spans="1:6" ht="20.25" customHeight="1">
      <c r="A56" s="62" t="s">
        <v>62</v>
      </c>
      <c r="B56" s="62" t="s">
        <v>16</v>
      </c>
      <c r="C56" s="13"/>
      <c r="D56" s="13"/>
      <c r="E56" s="14" t="s">
        <v>63</v>
      </c>
      <c r="F56" s="15">
        <f>F57</f>
        <v>286.8</v>
      </c>
    </row>
    <row r="57" spans="1:6" ht="16.5" customHeight="1">
      <c r="A57" s="35" t="s">
        <v>62</v>
      </c>
      <c r="B57" s="35" t="s">
        <v>64</v>
      </c>
      <c r="C57" s="17"/>
      <c r="D57" s="17"/>
      <c r="E57" s="27" t="s">
        <v>65</v>
      </c>
      <c r="F57" s="19">
        <f>F59</f>
        <v>286.8</v>
      </c>
    </row>
    <row r="58" spans="1:6" ht="13">
      <c r="A58" s="28" t="s">
        <v>62</v>
      </c>
      <c r="B58" s="28" t="s">
        <v>64</v>
      </c>
      <c r="C58" s="9" t="s">
        <v>20</v>
      </c>
      <c r="D58" s="9"/>
      <c r="E58" s="20" t="s">
        <v>21</v>
      </c>
      <c r="F58" s="21">
        <f>F59</f>
        <v>286.8</v>
      </c>
    </row>
    <row r="59" spans="1:6" ht="30.75" customHeight="1">
      <c r="A59" s="28" t="s">
        <v>62</v>
      </c>
      <c r="B59" s="28" t="s">
        <v>64</v>
      </c>
      <c r="C59" s="49">
        <v>9950000000</v>
      </c>
      <c r="D59" s="50"/>
      <c r="E59" s="51" t="s">
        <v>59</v>
      </c>
      <c r="F59" s="21">
        <f>F60</f>
        <v>286.8</v>
      </c>
    </row>
    <row r="60" spans="1:6" s="22" customFormat="1" ht="35.25" customHeight="1">
      <c r="A60" s="28" t="s">
        <v>62</v>
      </c>
      <c r="B60" s="28" t="s">
        <v>64</v>
      </c>
      <c r="C60" s="28" t="s">
        <v>66</v>
      </c>
      <c r="D60" s="28"/>
      <c r="E60" s="37" t="s">
        <v>67</v>
      </c>
      <c r="F60" s="21">
        <f>F61+F62</f>
        <v>286.8</v>
      </c>
    </row>
    <row r="61" spans="1:6" ht="51.75" customHeight="1">
      <c r="A61" s="23" t="s">
        <v>62</v>
      </c>
      <c r="B61" s="23" t="s">
        <v>64</v>
      </c>
      <c r="C61" s="31" t="s">
        <v>66</v>
      </c>
      <c r="D61" s="23" t="s">
        <v>27</v>
      </c>
      <c r="E61" s="24" t="s">
        <v>28</v>
      </c>
      <c r="F61" s="25">
        <v>257.67</v>
      </c>
    </row>
    <row r="62" spans="1:6" ht="37.5" customHeight="1">
      <c r="A62" s="23" t="s">
        <v>62</v>
      </c>
      <c r="B62" s="23" t="s">
        <v>64</v>
      </c>
      <c r="C62" s="42" t="s">
        <v>66</v>
      </c>
      <c r="D62" s="23" t="s">
        <v>29</v>
      </c>
      <c r="E62" s="24" t="s">
        <v>68</v>
      </c>
      <c r="F62" s="25">
        <v>29.13</v>
      </c>
    </row>
    <row r="63" spans="1:6" ht="27" customHeight="1">
      <c r="A63" s="12" t="s">
        <v>64</v>
      </c>
      <c r="B63" s="12" t="s">
        <v>16</v>
      </c>
      <c r="C63" s="12"/>
      <c r="D63" s="12"/>
      <c r="E63" s="14" t="s">
        <v>69</v>
      </c>
      <c r="F63" s="63">
        <f>F64</f>
        <v>1189.3309999999999</v>
      </c>
    </row>
    <row r="64" spans="1:6" ht="38.25" customHeight="1">
      <c r="A64" s="16" t="s">
        <v>64</v>
      </c>
      <c r="B64" s="16" t="s">
        <v>70</v>
      </c>
      <c r="C64" s="16"/>
      <c r="D64" s="16"/>
      <c r="E64" s="18" t="s">
        <v>71</v>
      </c>
      <c r="F64" s="64">
        <f>F65</f>
        <v>1189.3309999999999</v>
      </c>
    </row>
    <row r="65" spans="1:9" ht="24.75" customHeight="1">
      <c r="A65" s="9" t="s">
        <v>64</v>
      </c>
      <c r="B65" s="9" t="s">
        <v>70</v>
      </c>
      <c r="C65" s="9" t="s">
        <v>20</v>
      </c>
      <c r="D65" s="9"/>
      <c r="E65" s="20" t="s">
        <v>21</v>
      </c>
      <c r="F65" s="65">
        <f>F66</f>
        <v>1189.3309999999999</v>
      </c>
    </row>
    <row r="66" spans="1:9" ht="33.75" customHeight="1">
      <c r="A66" s="9" t="s">
        <v>64</v>
      </c>
      <c r="B66" s="9" t="s">
        <v>70</v>
      </c>
      <c r="C66" s="39" t="s">
        <v>49</v>
      </c>
      <c r="D66" s="39"/>
      <c r="E66" s="40" t="s">
        <v>50</v>
      </c>
      <c r="F66" s="65">
        <f>F67</f>
        <v>1189.3309999999999</v>
      </c>
    </row>
    <row r="67" spans="1:9" ht="48" customHeight="1">
      <c r="A67" s="9" t="s">
        <v>64</v>
      </c>
      <c r="B67" s="9" t="s">
        <v>70</v>
      </c>
      <c r="C67" s="9" t="s">
        <v>72</v>
      </c>
      <c r="D67" s="9"/>
      <c r="E67" s="20" t="s">
        <v>73</v>
      </c>
      <c r="F67" s="65">
        <f>F68</f>
        <v>1189.3309999999999</v>
      </c>
    </row>
    <row r="68" spans="1:9" ht="34.5" customHeight="1">
      <c r="A68" s="23" t="s">
        <v>64</v>
      </c>
      <c r="B68" s="23" t="s">
        <v>70</v>
      </c>
      <c r="C68" s="23" t="s">
        <v>72</v>
      </c>
      <c r="D68" s="23" t="s">
        <v>29</v>
      </c>
      <c r="E68" s="24" t="s">
        <v>30</v>
      </c>
      <c r="F68" s="66">
        <f>1402.023-212.692</f>
        <v>1189.3309999999999</v>
      </c>
    </row>
    <row r="69" spans="1:9" ht="31.5" customHeight="1">
      <c r="A69" s="12" t="s">
        <v>18</v>
      </c>
      <c r="B69" s="12" t="s">
        <v>16</v>
      </c>
      <c r="C69" s="12"/>
      <c r="D69" s="12"/>
      <c r="E69" s="14" t="s">
        <v>74</v>
      </c>
      <c r="F69" s="15">
        <f>F70+F100</f>
        <v>33057.056999999993</v>
      </c>
    </row>
    <row r="70" spans="1:9" ht="44.25" customHeight="1">
      <c r="A70" s="16" t="s">
        <v>18</v>
      </c>
      <c r="B70" s="16" t="s">
        <v>75</v>
      </c>
      <c r="C70" s="16"/>
      <c r="D70" s="16"/>
      <c r="E70" s="27" t="s">
        <v>76</v>
      </c>
      <c r="F70" s="19">
        <f>F71</f>
        <v>32811.784999999996</v>
      </c>
    </row>
    <row r="71" spans="1:9" ht="62.25" customHeight="1">
      <c r="A71" s="67" t="s">
        <v>18</v>
      </c>
      <c r="B71" s="67" t="s">
        <v>75</v>
      </c>
      <c r="C71" s="67" t="s">
        <v>77</v>
      </c>
      <c r="D71" s="67"/>
      <c r="E71" s="68" t="s">
        <v>78</v>
      </c>
      <c r="F71" s="69">
        <f>F72+F81</f>
        <v>32811.784999999996</v>
      </c>
    </row>
    <row r="72" spans="1:9" ht="48.75" customHeight="1">
      <c r="A72" s="70" t="s">
        <v>18</v>
      </c>
      <c r="B72" s="70" t="s">
        <v>75</v>
      </c>
      <c r="C72" s="70" t="s">
        <v>79</v>
      </c>
      <c r="D72" s="70"/>
      <c r="E72" s="71" t="s">
        <v>80</v>
      </c>
      <c r="F72" s="72">
        <f>F73+F75+F77+F79</f>
        <v>24361.762999999999</v>
      </c>
      <c r="I72" s="73"/>
    </row>
    <row r="73" spans="1:9" ht="29.25" customHeight="1">
      <c r="A73" s="74" t="s">
        <v>18</v>
      </c>
      <c r="B73" s="74" t="s">
        <v>75</v>
      </c>
      <c r="C73" s="75" t="s">
        <v>81</v>
      </c>
      <c r="D73" s="75"/>
      <c r="E73" s="76" t="s">
        <v>82</v>
      </c>
      <c r="F73" s="77">
        <f>F74</f>
        <v>11936.400000000001</v>
      </c>
      <c r="I73" s="73"/>
    </row>
    <row r="74" spans="1:9" ht="27.75" customHeight="1">
      <c r="A74" s="32" t="s">
        <v>18</v>
      </c>
      <c r="B74" s="32" t="s">
        <v>75</v>
      </c>
      <c r="C74" s="78" t="s">
        <v>81</v>
      </c>
      <c r="D74" s="78" t="s">
        <v>29</v>
      </c>
      <c r="E74" s="79" t="s">
        <v>30</v>
      </c>
      <c r="F74" s="80">
        <f>7009.6+515.91+4410.89</f>
        <v>11936.400000000001</v>
      </c>
      <c r="I74" s="73"/>
    </row>
    <row r="75" spans="1:9" ht="35.25" customHeight="1">
      <c r="A75" s="74" t="s">
        <v>18</v>
      </c>
      <c r="B75" s="74" t="s">
        <v>75</v>
      </c>
      <c r="C75" s="74" t="s">
        <v>83</v>
      </c>
      <c r="D75" s="74"/>
      <c r="E75" s="81" t="s">
        <v>84</v>
      </c>
      <c r="F75" s="72">
        <f>F76</f>
        <v>3178.3530000000001</v>
      </c>
      <c r="I75" s="73"/>
    </row>
    <row r="76" spans="1:9" ht="27.75" customHeight="1">
      <c r="A76" s="32" t="s">
        <v>18</v>
      </c>
      <c r="B76" s="32" t="s">
        <v>75</v>
      </c>
      <c r="C76" s="32" t="s">
        <v>83</v>
      </c>
      <c r="D76" s="78" t="s">
        <v>29</v>
      </c>
      <c r="E76" s="79" t="s">
        <v>30</v>
      </c>
      <c r="F76" s="82">
        <f>3551.229-372.876</f>
        <v>3178.3530000000001</v>
      </c>
      <c r="I76" s="73"/>
    </row>
    <row r="77" spans="1:9" ht="40.5" customHeight="1">
      <c r="A77" s="74" t="s">
        <v>18</v>
      </c>
      <c r="B77" s="74" t="s">
        <v>75</v>
      </c>
      <c r="C77" s="74" t="s">
        <v>85</v>
      </c>
      <c r="D77" s="74"/>
      <c r="E77" s="81" t="s">
        <v>86</v>
      </c>
      <c r="F77" s="72">
        <f>F78</f>
        <v>2852.89</v>
      </c>
      <c r="I77" s="73"/>
    </row>
    <row r="78" spans="1:9" ht="27.75" customHeight="1">
      <c r="A78" s="32" t="s">
        <v>18</v>
      </c>
      <c r="B78" s="32" t="s">
        <v>75</v>
      </c>
      <c r="C78" s="32" t="s">
        <v>85</v>
      </c>
      <c r="D78" s="78" t="s">
        <v>29</v>
      </c>
      <c r="E78" s="79" t="s">
        <v>30</v>
      </c>
      <c r="F78" s="82">
        <f>3187.586-334.696</f>
        <v>2852.89</v>
      </c>
      <c r="I78" s="73"/>
    </row>
    <row r="79" spans="1:9" ht="27.75" customHeight="1">
      <c r="A79" s="74" t="s">
        <v>18</v>
      </c>
      <c r="B79" s="74" t="s">
        <v>75</v>
      </c>
      <c r="C79" s="74" t="s">
        <v>87</v>
      </c>
      <c r="D79" s="74"/>
      <c r="E79" s="81" t="s">
        <v>88</v>
      </c>
      <c r="F79" s="72">
        <f>F80</f>
        <v>6394.12</v>
      </c>
      <c r="I79" s="73"/>
    </row>
    <row r="80" spans="1:9" ht="27.75" customHeight="1">
      <c r="A80" s="32" t="s">
        <v>18</v>
      </c>
      <c r="B80" s="32" t="s">
        <v>75</v>
      </c>
      <c r="C80" s="32" t="s">
        <v>87</v>
      </c>
      <c r="D80" s="78" t="s">
        <v>29</v>
      </c>
      <c r="E80" s="79" t="s">
        <v>30</v>
      </c>
      <c r="F80" s="82">
        <v>6394.12</v>
      </c>
      <c r="I80" s="73"/>
    </row>
    <row r="81" spans="1:6" ht="43.5" customHeight="1">
      <c r="A81" s="70" t="s">
        <v>18</v>
      </c>
      <c r="B81" s="70" t="s">
        <v>75</v>
      </c>
      <c r="C81" s="74" t="s">
        <v>89</v>
      </c>
      <c r="D81" s="74"/>
      <c r="E81" s="83" t="s">
        <v>90</v>
      </c>
      <c r="F81" s="69">
        <f>F82+F84+F86+F90+F88+F92+F94+F96+F98</f>
        <v>8450.021999999999</v>
      </c>
    </row>
    <row r="82" spans="1:6" ht="30" customHeight="1">
      <c r="A82" s="74" t="s">
        <v>18</v>
      </c>
      <c r="B82" s="74" t="s">
        <v>75</v>
      </c>
      <c r="C82" s="74" t="s">
        <v>91</v>
      </c>
      <c r="D82" s="32"/>
      <c r="E82" s="81" t="s">
        <v>92</v>
      </c>
      <c r="F82" s="47">
        <f>F83</f>
        <v>3214.0349999999999</v>
      </c>
    </row>
    <row r="83" spans="1:6" ht="30" customHeight="1">
      <c r="A83" s="32" t="s">
        <v>18</v>
      </c>
      <c r="B83" s="32" t="s">
        <v>75</v>
      </c>
      <c r="C83" s="32" t="s">
        <v>91</v>
      </c>
      <c r="D83" s="32" t="s">
        <v>29</v>
      </c>
      <c r="E83" s="33" t="s">
        <v>30</v>
      </c>
      <c r="F83" s="34">
        <f>3325.125-116.799+5.709</f>
        <v>3214.0349999999999</v>
      </c>
    </row>
    <row r="84" spans="1:6" ht="30" customHeight="1">
      <c r="A84" s="74" t="s">
        <v>18</v>
      </c>
      <c r="B84" s="74" t="s">
        <v>75</v>
      </c>
      <c r="C84" s="74" t="s">
        <v>93</v>
      </c>
      <c r="D84" s="32"/>
      <c r="E84" s="81" t="s">
        <v>94</v>
      </c>
      <c r="F84" s="47">
        <f>F85</f>
        <v>3378.3919999999998</v>
      </c>
    </row>
    <row r="85" spans="1:6" ht="30" customHeight="1">
      <c r="A85" s="32" t="s">
        <v>18</v>
      </c>
      <c r="B85" s="32" t="s">
        <v>75</v>
      </c>
      <c r="C85" s="32" t="s">
        <v>93</v>
      </c>
      <c r="D85" s="32" t="s">
        <v>29</v>
      </c>
      <c r="E85" s="33" t="s">
        <v>30</v>
      </c>
      <c r="F85" s="34">
        <v>3378.3919999999998</v>
      </c>
    </row>
    <row r="86" spans="1:6" ht="30" customHeight="1">
      <c r="A86" s="74" t="s">
        <v>18</v>
      </c>
      <c r="B86" s="74" t="s">
        <v>75</v>
      </c>
      <c r="C86" s="74" t="s">
        <v>95</v>
      </c>
      <c r="D86" s="32"/>
      <c r="E86" s="81" t="s">
        <v>96</v>
      </c>
      <c r="F86" s="47">
        <f>F87</f>
        <v>494.39100000000002</v>
      </c>
    </row>
    <row r="87" spans="1:6" ht="30" customHeight="1">
      <c r="A87" s="32" t="s">
        <v>18</v>
      </c>
      <c r="B87" s="32" t="s">
        <v>75</v>
      </c>
      <c r="C87" s="32" t="s">
        <v>95</v>
      </c>
      <c r="D87" s="32" t="s">
        <v>29</v>
      </c>
      <c r="E87" s="33" t="s">
        <v>30</v>
      </c>
      <c r="F87" s="34">
        <v>494.39100000000002</v>
      </c>
    </row>
    <row r="88" spans="1:6" ht="44.25" customHeight="1">
      <c r="A88" s="74" t="s">
        <v>18</v>
      </c>
      <c r="B88" s="74" t="s">
        <v>75</v>
      </c>
      <c r="C88" s="75" t="s">
        <v>97</v>
      </c>
      <c r="D88" s="74"/>
      <c r="E88" s="81" t="s">
        <v>98</v>
      </c>
      <c r="F88" s="47">
        <f>F89</f>
        <v>254.2</v>
      </c>
    </row>
    <row r="89" spans="1:6" ht="30" customHeight="1">
      <c r="A89" s="32" t="s">
        <v>18</v>
      </c>
      <c r="B89" s="32" t="s">
        <v>75</v>
      </c>
      <c r="C89" s="78" t="s">
        <v>97</v>
      </c>
      <c r="D89" s="78" t="s">
        <v>29</v>
      </c>
      <c r="E89" s="79" t="s">
        <v>30</v>
      </c>
      <c r="F89" s="34">
        <f>51+203.2</f>
        <v>254.2</v>
      </c>
    </row>
    <row r="90" spans="1:6" ht="30" customHeight="1">
      <c r="A90" s="74" t="s">
        <v>18</v>
      </c>
      <c r="B90" s="74" t="s">
        <v>75</v>
      </c>
      <c r="C90" s="74" t="s">
        <v>99</v>
      </c>
      <c r="D90" s="32"/>
      <c r="E90" s="81" t="s">
        <v>100</v>
      </c>
      <c r="F90" s="47">
        <f>F91</f>
        <v>384.22</v>
      </c>
    </row>
    <row r="91" spans="1:6" ht="30" customHeight="1">
      <c r="A91" s="32" t="s">
        <v>18</v>
      </c>
      <c r="B91" s="32" t="s">
        <v>75</v>
      </c>
      <c r="C91" s="32" t="s">
        <v>99</v>
      </c>
      <c r="D91" s="32" t="s">
        <v>29</v>
      </c>
      <c r="E91" s="33" t="s">
        <v>30</v>
      </c>
      <c r="F91" s="34">
        <v>384.22</v>
      </c>
    </row>
    <row r="92" spans="1:6" ht="55.5" customHeight="1">
      <c r="A92" s="74" t="s">
        <v>18</v>
      </c>
      <c r="B92" s="74" t="s">
        <v>75</v>
      </c>
      <c r="C92" s="74" t="s">
        <v>101</v>
      </c>
      <c r="D92" s="32"/>
      <c r="E92" s="81" t="s">
        <v>102</v>
      </c>
      <c r="F92" s="84">
        <f>F93</f>
        <v>80</v>
      </c>
    </row>
    <row r="93" spans="1:6" ht="30" customHeight="1">
      <c r="A93" s="32" t="s">
        <v>18</v>
      </c>
      <c r="B93" s="32" t="s">
        <v>75</v>
      </c>
      <c r="C93" s="32" t="s">
        <v>101</v>
      </c>
      <c r="D93" s="32" t="s">
        <v>29</v>
      </c>
      <c r="E93" s="33" t="s">
        <v>30</v>
      </c>
      <c r="F93" s="48">
        <v>80</v>
      </c>
    </row>
    <row r="94" spans="1:6" ht="62.25" customHeight="1">
      <c r="A94" s="74" t="s">
        <v>18</v>
      </c>
      <c r="B94" s="74" t="s">
        <v>75</v>
      </c>
      <c r="C94" s="74" t="s">
        <v>103</v>
      </c>
      <c r="D94" s="32"/>
      <c r="E94" s="81" t="s">
        <v>104</v>
      </c>
      <c r="F94" s="84">
        <f>F95</f>
        <v>201.816</v>
      </c>
    </row>
    <row r="95" spans="1:6" ht="30" customHeight="1">
      <c r="A95" s="32" t="s">
        <v>18</v>
      </c>
      <c r="B95" s="32" t="s">
        <v>75</v>
      </c>
      <c r="C95" s="32" t="s">
        <v>103</v>
      </c>
      <c r="D95" s="32" t="s">
        <v>57</v>
      </c>
      <c r="E95" s="33" t="s">
        <v>58</v>
      </c>
      <c r="F95" s="48">
        <f>156.232+45.584</f>
        <v>201.816</v>
      </c>
    </row>
    <row r="96" spans="1:6" ht="30" customHeight="1">
      <c r="A96" s="74" t="s">
        <v>18</v>
      </c>
      <c r="B96" s="74" t="s">
        <v>75</v>
      </c>
      <c r="C96" s="74" t="s">
        <v>105</v>
      </c>
      <c r="D96" s="74"/>
      <c r="E96" s="81" t="s">
        <v>106</v>
      </c>
      <c r="F96" s="84">
        <f>F97</f>
        <v>30</v>
      </c>
    </row>
    <row r="97" spans="1:6" ht="30" customHeight="1">
      <c r="A97" s="32" t="s">
        <v>18</v>
      </c>
      <c r="B97" s="32" t="s">
        <v>75</v>
      </c>
      <c r="C97" s="32" t="s">
        <v>105</v>
      </c>
      <c r="D97" s="32" t="s">
        <v>29</v>
      </c>
      <c r="E97" s="33" t="s">
        <v>30</v>
      </c>
      <c r="F97" s="48">
        <v>30</v>
      </c>
    </row>
    <row r="98" spans="1:6" ht="59.25" customHeight="1">
      <c r="A98" s="74" t="s">
        <v>18</v>
      </c>
      <c r="B98" s="74" t="s">
        <v>75</v>
      </c>
      <c r="C98" s="74" t="s">
        <v>107</v>
      </c>
      <c r="D98" s="74"/>
      <c r="E98" s="81" t="s">
        <v>108</v>
      </c>
      <c r="F98" s="84">
        <f>F99</f>
        <v>412.96800000000002</v>
      </c>
    </row>
    <row r="99" spans="1:6" ht="30" customHeight="1">
      <c r="A99" s="32" t="s">
        <v>18</v>
      </c>
      <c r="B99" s="32" t="s">
        <v>75</v>
      </c>
      <c r="C99" s="32" t="s">
        <v>107</v>
      </c>
      <c r="D99" s="32" t="s">
        <v>29</v>
      </c>
      <c r="E99" s="33" t="s">
        <v>30</v>
      </c>
      <c r="F99" s="48">
        <v>412.96800000000002</v>
      </c>
    </row>
    <row r="100" spans="1:6" ht="26.25" customHeight="1">
      <c r="A100" s="35" t="s">
        <v>18</v>
      </c>
      <c r="B100" s="35" t="s">
        <v>109</v>
      </c>
      <c r="C100" s="85"/>
      <c r="D100" s="85"/>
      <c r="E100" s="27" t="s">
        <v>110</v>
      </c>
      <c r="F100" s="36">
        <f>F101</f>
        <v>245.27199999999999</v>
      </c>
    </row>
    <row r="101" spans="1:6" ht="60.75" customHeight="1">
      <c r="A101" s="86" t="s">
        <v>18</v>
      </c>
      <c r="B101" s="86" t="s">
        <v>109</v>
      </c>
      <c r="C101" s="86" t="s">
        <v>111</v>
      </c>
      <c r="D101" s="86"/>
      <c r="E101" s="87" t="s">
        <v>112</v>
      </c>
      <c r="F101" s="47">
        <f>F102+F107</f>
        <v>245.27199999999999</v>
      </c>
    </row>
    <row r="102" spans="1:6" ht="33" customHeight="1">
      <c r="A102" s="70" t="s">
        <v>18</v>
      </c>
      <c r="B102" s="70" t="s">
        <v>109</v>
      </c>
      <c r="C102" s="70" t="s">
        <v>113</v>
      </c>
      <c r="D102" s="70"/>
      <c r="E102" s="83" t="s">
        <v>114</v>
      </c>
      <c r="F102" s="47">
        <f>F103+F105</f>
        <v>150.30000000000001</v>
      </c>
    </row>
    <row r="103" spans="1:6" ht="33" customHeight="1">
      <c r="A103" s="70" t="s">
        <v>18</v>
      </c>
      <c r="B103" s="70" t="s">
        <v>109</v>
      </c>
      <c r="C103" s="74" t="s">
        <v>115</v>
      </c>
      <c r="D103" s="70"/>
      <c r="E103" s="83" t="s">
        <v>116</v>
      </c>
      <c r="F103" s="47">
        <f>F104</f>
        <v>5.6</v>
      </c>
    </row>
    <row r="104" spans="1:6" ht="33" customHeight="1">
      <c r="A104" s="32" t="s">
        <v>18</v>
      </c>
      <c r="B104" s="32" t="s">
        <v>109</v>
      </c>
      <c r="C104" s="32" t="s">
        <v>115</v>
      </c>
      <c r="D104" s="32" t="s">
        <v>117</v>
      </c>
      <c r="E104" s="33" t="s">
        <v>118</v>
      </c>
      <c r="F104" s="34">
        <v>5.6</v>
      </c>
    </row>
    <row r="105" spans="1:6" ht="33" customHeight="1">
      <c r="A105" s="70" t="s">
        <v>18</v>
      </c>
      <c r="B105" s="70" t="s">
        <v>109</v>
      </c>
      <c r="C105" s="74" t="s">
        <v>119</v>
      </c>
      <c r="D105" s="70"/>
      <c r="E105" s="83" t="s">
        <v>120</v>
      </c>
      <c r="F105" s="47">
        <f>F106</f>
        <v>144.70000000000002</v>
      </c>
    </row>
    <row r="106" spans="1:6" ht="33" customHeight="1">
      <c r="A106" s="32" t="s">
        <v>18</v>
      </c>
      <c r="B106" s="32" t="s">
        <v>109</v>
      </c>
      <c r="C106" s="32" t="s">
        <v>119</v>
      </c>
      <c r="D106" s="32" t="s">
        <v>117</v>
      </c>
      <c r="E106" s="33" t="s">
        <v>118</v>
      </c>
      <c r="F106" s="34">
        <f>144.8-0.1</f>
        <v>144.70000000000002</v>
      </c>
    </row>
    <row r="107" spans="1:6" ht="33" customHeight="1">
      <c r="A107" s="70" t="s">
        <v>18</v>
      </c>
      <c r="B107" s="70" t="s">
        <v>109</v>
      </c>
      <c r="C107" s="70" t="s">
        <v>121</v>
      </c>
      <c r="D107" s="70"/>
      <c r="E107" s="83" t="s">
        <v>122</v>
      </c>
      <c r="F107" s="47">
        <f>F108+F110</f>
        <v>94.971999999999994</v>
      </c>
    </row>
    <row r="108" spans="1:6" ht="39" customHeight="1">
      <c r="A108" s="70" t="s">
        <v>18</v>
      </c>
      <c r="B108" s="70" t="s">
        <v>109</v>
      </c>
      <c r="C108" s="70" t="s">
        <v>123</v>
      </c>
      <c r="D108" s="70"/>
      <c r="E108" s="83" t="s">
        <v>124</v>
      </c>
      <c r="F108" s="69">
        <f>F109</f>
        <v>79.971999999999994</v>
      </c>
    </row>
    <row r="109" spans="1:6" ht="33" customHeight="1">
      <c r="A109" s="32" t="s">
        <v>18</v>
      </c>
      <c r="B109" s="32" t="s">
        <v>109</v>
      </c>
      <c r="C109" s="32" t="s">
        <v>123</v>
      </c>
      <c r="D109" s="32" t="s">
        <v>117</v>
      </c>
      <c r="E109" s="33" t="s">
        <v>118</v>
      </c>
      <c r="F109" s="88">
        <f>95-15.028</f>
        <v>79.971999999999994</v>
      </c>
    </row>
    <row r="110" spans="1:6" ht="48.75" customHeight="1">
      <c r="A110" s="70" t="s">
        <v>18</v>
      </c>
      <c r="B110" s="70" t="s">
        <v>109</v>
      </c>
      <c r="C110" s="70" t="s">
        <v>125</v>
      </c>
      <c r="D110" s="70"/>
      <c r="E110" s="83" t="s">
        <v>126</v>
      </c>
      <c r="F110" s="69">
        <f>F111</f>
        <v>15</v>
      </c>
    </row>
    <row r="111" spans="1:6" ht="29.25" customHeight="1">
      <c r="A111" s="32" t="s">
        <v>18</v>
      </c>
      <c r="B111" s="32" t="s">
        <v>109</v>
      </c>
      <c r="C111" s="32" t="s">
        <v>125</v>
      </c>
      <c r="D111" s="32" t="s">
        <v>117</v>
      </c>
      <c r="E111" s="33" t="s">
        <v>118</v>
      </c>
      <c r="F111" s="88">
        <v>15</v>
      </c>
    </row>
    <row r="112" spans="1:6" ht="20.25" customHeight="1">
      <c r="A112" s="12" t="s">
        <v>127</v>
      </c>
      <c r="B112" s="12" t="s">
        <v>16</v>
      </c>
      <c r="C112" s="13"/>
      <c r="D112" s="13"/>
      <c r="E112" s="14" t="s">
        <v>128</v>
      </c>
      <c r="F112" s="15">
        <f>F114+F120+F147</f>
        <v>103246.67200000001</v>
      </c>
    </row>
    <row r="113" spans="1:6" ht="20.25" customHeight="1">
      <c r="A113" s="16" t="s">
        <v>127</v>
      </c>
      <c r="B113" s="16" t="s">
        <v>15</v>
      </c>
      <c r="C113" s="17"/>
      <c r="D113" s="17"/>
      <c r="E113" s="27" t="s">
        <v>129</v>
      </c>
      <c r="F113" s="19">
        <f>F114</f>
        <v>32.524999999999999</v>
      </c>
    </row>
    <row r="114" spans="1:6" ht="15.75" customHeight="1">
      <c r="A114" s="9" t="s">
        <v>127</v>
      </c>
      <c r="B114" s="9" t="s">
        <v>15</v>
      </c>
      <c r="C114" s="9" t="s">
        <v>20</v>
      </c>
      <c r="D114" s="9"/>
      <c r="E114" s="20" t="s">
        <v>21</v>
      </c>
      <c r="F114" s="21">
        <f>F115</f>
        <v>32.524999999999999</v>
      </c>
    </row>
    <row r="115" spans="1:6" ht="35.25" customHeight="1">
      <c r="A115" s="89" t="s">
        <v>127</v>
      </c>
      <c r="B115" s="89" t="s">
        <v>15</v>
      </c>
      <c r="C115" s="39" t="s">
        <v>49</v>
      </c>
      <c r="D115" s="38"/>
      <c r="E115" s="90" t="s">
        <v>130</v>
      </c>
      <c r="F115" s="91">
        <f>F116+F118</f>
        <v>32.524999999999999</v>
      </c>
    </row>
    <row r="116" spans="1:6" ht="32.25" customHeight="1">
      <c r="A116" s="28" t="s">
        <v>127</v>
      </c>
      <c r="B116" s="28" t="s">
        <v>15</v>
      </c>
      <c r="C116" s="39" t="s">
        <v>131</v>
      </c>
      <c r="D116" s="39"/>
      <c r="E116" s="40" t="s">
        <v>132</v>
      </c>
      <c r="F116" s="30">
        <f>F117</f>
        <v>31</v>
      </c>
    </row>
    <row r="117" spans="1:6" ht="32.25" customHeight="1">
      <c r="A117" s="32" t="s">
        <v>127</v>
      </c>
      <c r="B117" s="32" t="s">
        <v>15</v>
      </c>
      <c r="C117" s="92" t="s">
        <v>131</v>
      </c>
      <c r="D117" s="92" t="s">
        <v>29</v>
      </c>
      <c r="E117" s="33" t="s">
        <v>30</v>
      </c>
      <c r="F117" s="34">
        <f>20.5+10.5</f>
        <v>31</v>
      </c>
    </row>
    <row r="118" spans="1:6" ht="32.25" customHeight="1">
      <c r="A118" s="74" t="s">
        <v>127</v>
      </c>
      <c r="B118" s="74" t="s">
        <v>15</v>
      </c>
      <c r="C118" s="93" t="s">
        <v>133</v>
      </c>
      <c r="D118" s="94"/>
      <c r="E118" s="95" t="s">
        <v>134</v>
      </c>
      <c r="F118" s="47">
        <f>F119</f>
        <v>1.5249999999999999</v>
      </c>
    </row>
    <row r="119" spans="1:6" ht="30" customHeight="1">
      <c r="A119" s="32" t="s">
        <v>127</v>
      </c>
      <c r="B119" s="32" t="s">
        <v>15</v>
      </c>
      <c r="C119" s="92" t="s">
        <v>133</v>
      </c>
      <c r="D119" s="92" t="s">
        <v>29</v>
      </c>
      <c r="E119" s="33" t="s">
        <v>30</v>
      </c>
      <c r="F119" s="34">
        <f>1.025+0.5</f>
        <v>1.5249999999999999</v>
      </c>
    </row>
    <row r="120" spans="1:6" ht="38.25" customHeight="1">
      <c r="A120" s="35" t="s">
        <v>127</v>
      </c>
      <c r="B120" s="35" t="s">
        <v>62</v>
      </c>
      <c r="C120" s="35"/>
      <c r="D120" s="35"/>
      <c r="E120" s="27" t="s">
        <v>135</v>
      </c>
      <c r="F120" s="36">
        <f>F121+F126</f>
        <v>83259.165000000008</v>
      </c>
    </row>
    <row r="121" spans="1:6" ht="38.25" customHeight="1">
      <c r="A121" s="28" t="s">
        <v>127</v>
      </c>
      <c r="B121" s="28" t="s">
        <v>62</v>
      </c>
      <c r="C121" s="9" t="s">
        <v>20</v>
      </c>
      <c r="D121" s="9"/>
      <c r="E121" s="20" t="s">
        <v>21</v>
      </c>
      <c r="F121" s="30">
        <f>F122</f>
        <v>6551.7430000000004</v>
      </c>
    </row>
    <row r="122" spans="1:6" ht="38.25" customHeight="1">
      <c r="A122" s="28" t="s">
        <v>127</v>
      </c>
      <c r="B122" s="28" t="s">
        <v>62</v>
      </c>
      <c r="C122" s="39" t="s">
        <v>49</v>
      </c>
      <c r="D122" s="38"/>
      <c r="E122" s="90" t="s">
        <v>130</v>
      </c>
      <c r="F122" s="30">
        <f>F123</f>
        <v>6551.7430000000004</v>
      </c>
    </row>
    <row r="123" spans="1:6" ht="38.25" customHeight="1">
      <c r="A123" s="28" t="s">
        <v>127</v>
      </c>
      <c r="B123" s="28" t="s">
        <v>62</v>
      </c>
      <c r="C123" s="28" t="s">
        <v>136</v>
      </c>
      <c r="D123" s="28"/>
      <c r="E123" s="26" t="s">
        <v>137</v>
      </c>
      <c r="F123" s="30">
        <f>F124+F125</f>
        <v>6551.7430000000004</v>
      </c>
    </row>
    <row r="124" spans="1:6" ht="38.25" customHeight="1">
      <c r="A124" s="31" t="s">
        <v>127</v>
      </c>
      <c r="B124" s="31" t="s">
        <v>62</v>
      </c>
      <c r="C124" s="31" t="s">
        <v>136</v>
      </c>
      <c r="D124" s="31" t="s">
        <v>29</v>
      </c>
      <c r="E124" s="24" t="s">
        <v>30</v>
      </c>
      <c r="F124" s="25">
        <f>150+586.4+65.343+4.094</f>
        <v>805.83699999999999</v>
      </c>
    </row>
    <row r="125" spans="1:6" ht="38.25" customHeight="1">
      <c r="A125" s="31" t="s">
        <v>127</v>
      </c>
      <c r="B125" s="31" t="s">
        <v>62</v>
      </c>
      <c r="C125" s="31" t="s">
        <v>136</v>
      </c>
      <c r="D125" s="31" t="s">
        <v>31</v>
      </c>
      <c r="E125" s="24" t="s">
        <v>32</v>
      </c>
      <c r="F125" s="48">
        <f>3605.521+471.683+1672.796-4.094</f>
        <v>5745.9059999999999</v>
      </c>
    </row>
    <row r="126" spans="1:6" ht="57.75" customHeight="1">
      <c r="A126" s="67" t="s">
        <v>127</v>
      </c>
      <c r="B126" s="67" t="s">
        <v>62</v>
      </c>
      <c r="C126" s="96">
        <v>2400000000</v>
      </c>
      <c r="D126" s="96"/>
      <c r="E126" s="68" t="s">
        <v>138</v>
      </c>
      <c r="F126" s="97">
        <f>F127+F139+F130+F144</f>
        <v>76707.422000000006</v>
      </c>
    </row>
    <row r="127" spans="1:6" ht="59.25" customHeight="1">
      <c r="A127" s="28" t="s">
        <v>127</v>
      </c>
      <c r="B127" s="28" t="s">
        <v>62</v>
      </c>
      <c r="C127" s="98">
        <v>2410100000</v>
      </c>
      <c r="D127" s="98"/>
      <c r="E127" s="37" t="s">
        <v>139</v>
      </c>
      <c r="F127" s="97">
        <f>F128</f>
        <v>2096.2260000000001</v>
      </c>
    </row>
    <row r="128" spans="1:6" ht="42" customHeight="1">
      <c r="A128" s="28" t="s">
        <v>127</v>
      </c>
      <c r="B128" s="28" t="s">
        <v>62</v>
      </c>
      <c r="C128" s="98">
        <v>2410140040</v>
      </c>
      <c r="D128" s="98"/>
      <c r="E128" s="81" t="s">
        <v>140</v>
      </c>
      <c r="F128" s="30">
        <f>F129</f>
        <v>2096.2260000000001</v>
      </c>
    </row>
    <row r="129" spans="1:7" ht="41.25" customHeight="1">
      <c r="A129" s="31" t="s">
        <v>127</v>
      </c>
      <c r="B129" s="31" t="s">
        <v>62</v>
      </c>
      <c r="C129" s="99">
        <v>2410140040</v>
      </c>
      <c r="D129" s="99">
        <v>400</v>
      </c>
      <c r="E129" s="33" t="s">
        <v>141</v>
      </c>
      <c r="F129" s="25">
        <f>1889.59+206.636</f>
        <v>2096.2260000000001</v>
      </c>
    </row>
    <row r="130" spans="1:7" ht="47.25" customHeight="1">
      <c r="A130" s="28" t="s">
        <v>127</v>
      </c>
      <c r="B130" s="28" t="s">
        <v>62</v>
      </c>
      <c r="C130" s="98">
        <v>2410200000</v>
      </c>
      <c r="D130" s="96"/>
      <c r="E130" s="100" t="s">
        <v>142</v>
      </c>
      <c r="F130" s="101">
        <f>F131+F133+F135+F137</f>
        <v>71419.98</v>
      </c>
    </row>
    <row r="131" spans="1:7" ht="41.25" customHeight="1">
      <c r="A131" s="28" t="s">
        <v>127</v>
      </c>
      <c r="B131" s="28" t="s">
        <v>62</v>
      </c>
      <c r="C131" s="98">
        <v>2410240010</v>
      </c>
      <c r="D131" s="98"/>
      <c r="E131" s="81" t="s">
        <v>143</v>
      </c>
      <c r="F131" s="102">
        <f>F132</f>
        <v>660</v>
      </c>
    </row>
    <row r="132" spans="1:7" ht="35.25" customHeight="1">
      <c r="A132" s="31" t="s">
        <v>127</v>
      </c>
      <c r="B132" s="31" t="s">
        <v>62</v>
      </c>
      <c r="C132" s="99">
        <v>2410240010</v>
      </c>
      <c r="D132" s="99">
        <v>400</v>
      </c>
      <c r="E132" s="33" t="s">
        <v>141</v>
      </c>
      <c r="F132" s="82">
        <f>590+50+20</f>
        <v>660</v>
      </c>
    </row>
    <row r="133" spans="1:7" ht="68.25" customHeight="1">
      <c r="A133" s="28" t="s">
        <v>127</v>
      </c>
      <c r="B133" s="28" t="s">
        <v>62</v>
      </c>
      <c r="C133" s="98">
        <v>2410240030</v>
      </c>
      <c r="D133" s="98"/>
      <c r="E133" s="81" t="s">
        <v>144</v>
      </c>
      <c r="F133" s="72">
        <f>F134</f>
        <v>675</v>
      </c>
    </row>
    <row r="134" spans="1:7" ht="34.5" customHeight="1">
      <c r="A134" s="31" t="s">
        <v>127</v>
      </c>
      <c r="B134" s="31" t="s">
        <v>62</v>
      </c>
      <c r="C134" s="99">
        <v>2410240030</v>
      </c>
      <c r="D134" s="99">
        <v>400</v>
      </c>
      <c r="E134" s="33" t="s">
        <v>141</v>
      </c>
      <c r="F134" s="82">
        <f>590+50+35</f>
        <v>675</v>
      </c>
    </row>
    <row r="135" spans="1:7" ht="42" customHeight="1">
      <c r="A135" s="28" t="s">
        <v>127</v>
      </c>
      <c r="B135" s="28" t="s">
        <v>62</v>
      </c>
      <c r="C135" s="98">
        <v>2410211410</v>
      </c>
      <c r="D135" s="98"/>
      <c r="E135" s="81" t="s">
        <v>145</v>
      </c>
      <c r="F135" s="72">
        <f>F136</f>
        <v>55596</v>
      </c>
    </row>
    <row r="136" spans="1:7" ht="41.25" customHeight="1">
      <c r="A136" s="31" t="s">
        <v>127</v>
      </c>
      <c r="B136" s="31" t="s">
        <v>62</v>
      </c>
      <c r="C136" s="99">
        <v>2410211410</v>
      </c>
      <c r="D136" s="99">
        <v>400</v>
      </c>
      <c r="E136" s="33" t="s">
        <v>141</v>
      </c>
      <c r="F136" s="82">
        <v>55596</v>
      </c>
    </row>
    <row r="137" spans="1:7" ht="41.25" customHeight="1">
      <c r="A137" s="28" t="s">
        <v>127</v>
      </c>
      <c r="B137" s="28" t="s">
        <v>62</v>
      </c>
      <c r="C137" s="98" t="s">
        <v>146</v>
      </c>
      <c r="D137" s="98"/>
      <c r="E137" s="81" t="s">
        <v>145</v>
      </c>
      <c r="F137" s="72">
        <f>F138</f>
        <v>14488.98</v>
      </c>
    </row>
    <row r="138" spans="1:7" ht="41.25" customHeight="1">
      <c r="A138" s="31" t="s">
        <v>127</v>
      </c>
      <c r="B138" s="31" t="s">
        <v>62</v>
      </c>
      <c r="C138" s="99" t="s">
        <v>146</v>
      </c>
      <c r="D138" s="99">
        <v>400</v>
      </c>
      <c r="E138" s="33" t="s">
        <v>141</v>
      </c>
      <c r="F138" s="82">
        <v>14488.98</v>
      </c>
    </row>
    <row r="139" spans="1:7" ht="42" customHeight="1">
      <c r="A139" s="28" t="s">
        <v>127</v>
      </c>
      <c r="B139" s="28" t="s">
        <v>62</v>
      </c>
      <c r="C139" s="98">
        <v>2410300000</v>
      </c>
      <c r="D139" s="96"/>
      <c r="E139" s="100" t="s">
        <v>147</v>
      </c>
      <c r="F139" s="97">
        <f>F140+F142</f>
        <v>1290.3620000000001</v>
      </c>
    </row>
    <row r="140" spans="1:7" ht="42" customHeight="1">
      <c r="A140" s="28" t="s">
        <v>127</v>
      </c>
      <c r="B140" s="28" t="s">
        <v>62</v>
      </c>
      <c r="C140" s="98">
        <v>2410340010</v>
      </c>
      <c r="D140" s="98"/>
      <c r="E140" s="81" t="s">
        <v>148</v>
      </c>
      <c r="F140" s="102">
        <f>F141</f>
        <v>800.06799999999998</v>
      </c>
      <c r="G140" s="103">
        <f>G141</f>
        <v>1090</v>
      </c>
    </row>
    <row r="141" spans="1:7" ht="37.5" customHeight="1">
      <c r="A141" s="31" t="s">
        <v>127</v>
      </c>
      <c r="B141" s="31" t="s">
        <v>62</v>
      </c>
      <c r="C141" s="99">
        <v>2410340010</v>
      </c>
      <c r="D141" s="23" t="s">
        <v>29</v>
      </c>
      <c r="E141" s="24" t="s">
        <v>30</v>
      </c>
      <c r="F141" s="104">
        <v>800.06799999999998</v>
      </c>
      <c r="G141" s="105">
        <v>1090</v>
      </c>
    </row>
    <row r="142" spans="1:7" ht="52.5" customHeight="1">
      <c r="A142" s="28" t="s">
        <v>127</v>
      </c>
      <c r="B142" s="28" t="s">
        <v>62</v>
      </c>
      <c r="C142" s="98">
        <v>2410340020</v>
      </c>
      <c r="D142" s="98"/>
      <c r="E142" s="81" t="s">
        <v>149</v>
      </c>
      <c r="F142" s="102">
        <f>F143</f>
        <v>490.29399999999998</v>
      </c>
      <c r="G142" s="103">
        <f>G143</f>
        <v>1360</v>
      </c>
    </row>
    <row r="143" spans="1:7" ht="36.75" customHeight="1">
      <c r="A143" s="31" t="s">
        <v>127</v>
      </c>
      <c r="B143" s="31" t="s">
        <v>62</v>
      </c>
      <c r="C143" s="99">
        <v>2410340020</v>
      </c>
      <c r="D143" s="23" t="s">
        <v>29</v>
      </c>
      <c r="E143" s="24" t="s">
        <v>30</v>
      </c>
      <c r="F143" s="104">
        <v>490.29399999999998</v>
      </c>
      <c r="G143" s="105">
        <v>1360</v>
      </c>
    </row>
    <row r="144" spans="1:7" ht="60" customHeight="1">
      <c r="A144" s="28" t="s">
        <v>127</v>
      </c>
      <c r="B144" s="28" t="s">
        <v>62</v>
      </c>
      <c r="C144" s="98">
        <v>2410400000</v>
      </c>
      <c r="D144" s="98"/>
      <c r="E144" s="81" t="s">
        <v>150</v>
      </c>
      <c r="F144" s="102">
        <f>F145</f>
        <v>1900.854</v>
      </c>
      <c r="G144" s="106"/>
    </row>
    <row r="145" spans="1:7" ht="58.5" customHeight="1">
      <c r="A145" s="28" t="s">
        <v>127</v>
      </c>
      <c r="B145" s="28" t="s">
        <v>62</v>
      </c>
      <c r="C145" s="98">
        <v>2410440010</v>
      </c>
      <c r="D145" s="98"/>
      <c r="E145" s="81" t="s">
        <v>151</v>
      </c>
      <c r="F145" s="102">
        <f>F146</f>
        <v>1900.854</v>
      </c>
      <c r="G145" s="106"/>
    </row>
    <row r="146" spans="1:7" ht="36.75" customHeight="1">
      <c r="A146" s="107" t="s">
        <v>127</v>
      </c>
      <c r="B146" s="107" t="s">
        <v>62</v>
      </c>
      <c r="C146" s="108">
        <v>2410440010</v>
      </c>
      <c r="D146" s="108">
        <v>400</v>
      </c>
      <c r="E146" s="109" t="s">
        <v>141</v>
      </c>
      <c r="F146" s="110">
        <v>1900.854</v>
      </c>
      <c r="G146" s="106"/>
    </row>
    <row r="147" spans="1:7" ht="27.75" customHeight="1">
      <c r="A147" s="16" t="s">
        <v>127</v>
      </c>
      <c r="B147" s="16" t="s">
        <v>64</v>
      </c>
      <c r="C147" s="17"/>
      <c r="D147" s="17"/>
      <c r="E147" s="27" t="s">
        <v>152</v>
      </c>
      <c r="F147" s="19">
        <f>F148+F156+F160</f>
        <v>19954.982</v>
      </c>
    </row>
    <row r="148" spans="1:7" ht="27.75" customHeight="1">
      <c r="A148" s="9" t="s">
        <v>127</v>
      </c>
      <c r="B148" s="9" t="s">
        <v>64</v>
      </c>
      <c r="C148" s="9" t="s">
        <v>20</v>
      </c>
      <c r="D148" s="9"/>
      <c r="E148" s="20" t="s">
        <v>21</v>
      </c>
      <c r="F148" s="21">
        <f>F149</f>
        <v>13399.928</v>
      </c>
    </row>
    <row r="149" spans="1:7" ht="30.75" customHeight="1">
      <c r="A149" s="9" t="s">
        <v>127</v>
      </c>
      <c r="B149" s="9" t="s">
        <v>64</v>
      </c>
      <c r="C149" s="39" t="s">
        <v>49</v>
      </c>
      <c r="D149" s="38"/>
      <c r="E149" s="90" t="s">
        <v>130</v>
      </c>
      <c r="F149" s="21">
        <f>F150+F152+F154</f>
        <v>13399.928</v>
      </c>
    </row>
    <row r="150" spans="1:7" ht="24.75" customHeight="1">
      <c r="A150" s="9" t="s">
        <v>127</v>
      </c>
      <c r="B150" s="9" t="s">
        <v>64</v>
      </c>
      <c r="C150" s="9" t="s">
        <v>153</v>
      </c>
      <c r="D150" s="9"/>
      <c r="E150" s="111" t="s">
        <v>154</v>
      </c>
      <c r="F150" s="21">
        <f>F151</f>
        <v>2050</v>
      </c>
    </row>
    <row r="151" spans="1:7" ht="30" customHeight="1">
      <c r="A151" s="23" t="s">
        <v>127</v>
      </c>
      <c r="B151" s="23" t="s">
        <v>64</v>
      </c>
      <c r="C151" s="23" t="s">
        <v>153</v>
      </c>
      <c r="D151" s="23" t="s">
        <v>29</v>
      </c>
      <c r="E151" s="24" t="s">
        <v>30</v>
      </c>
      <c r="F151" s="25">
        <f>1850+200</f>
        <v>2050</v>
      </c>
    </row>
    <row r="152" spans="1:7" ht="30" customHeight="1">
      <c r="A152" s="9" t="s">
        <v>127</v>
      </c>
      <c r="B152" s="9" t="s">
        <v>64</v>
      </c>
      <c r="C152" s="9" t="s">
        <v>155</v>
      </c>
      <c r="D152" s="9"/>
      <c r="E152" s="37" t="s">
        <v>156</v>
      </c>
      <c r="F152" s="21">
        <f>F153</f>
        <v>149.32499999999999</v>
      </c>
    </row>
    <row r="153" spans="1:7" ht="29.25" customHeight="1">
      <c r="A153" s="23" t="s">
        <v>127</v>
      </c>
      <c r="B153" s="23" t="s">
        <v>64</v>
      </c>
      <c r="C153" s="23" t="s">
        <v>155</v>
      </c>
      <c r="D153" s="23" t="s">
        <v>29</v>
      </c>
      <c r="E153" s="24" t="s">
        <v>30</v>
      </c>
      <c r="F153" s="112">
        <v>149.32499999999999</v>
      </c>
    </row>
    <row r="154" spans="1:7" ht="26">
      <c r="A154" s="9" t="s">
        <v>127</v>
      </c>
      <c r="B154" s="9" t="s">
        <v>64</v>
      </c>
      <c r="C154" s="9" t="s">
        <v>157</v>
      </c>
      <c r="D154" s="9"/>
      <c r="E154" s="26" t="s">
        <v>158</v>
      </c>
      <c r="F154" s="21">
        <f>F155</f>
        <v>11200.603000000001</v>
      </c>
    </row>
    <row r="155" spans="1:7" ht="27.75" customHeight="1">
      <c r="A155" s="23" t="s">
        <v>127</v>
      </c>
      <c r="B155" s="23" t="s">
        <v>64</v>
      </c>
      <c r="C155" s="23" t="s">
        <v>157</v>
      </c>
      <c r="D155" s="23" t="s">
        <v>29</v>
      </c>
      <c r="E155" s="24" t="s">
        <v>30</v>
      </c>
      <c r="F155" s="25">
        <f>14319.142-700-200.312-552.323-665.712-1431.862+631.67-200</f>
        <v>11200.603000000001</v>
      </c>
    </row>
    <row r="156" spans="1:7" ht="51" customHeight="1">
      <c r="A156" s="67" t="s">
        <v>127</v>
      </c>
      <c r="B156" s="67" t="s">
        <v>64</v>
      </c>
      <c r="C156" s="96">
        <v>1900000000</v>
      </c>
      <c r="D156" s="96"/>
      <c r="E156" s="68" t="s">
        <v>159</v>
      </c>
      <c r="F156" s="69">
        <f>F157</f>
        <v>500</v>
      </c>
    </row>
    <row r="157" spans="1:7" ht="60.75" customHeight="1">
      <c r="A157" s="67" t="s">
        <v>127</v>
      </c>
      <c r="B157" s="67" t="s">
        <v>64</v>
      </c>
      <c r="C157" s="96">
        <v>1910300000</v>
      </c>
      <c r="D157" s="96"/>
      <c r="E157" s="68" t="s">
        <v>160</v>
      </c>
      <c r="F157" s="97">
        <f>F158</f>
        <v>500</v>
      </c>
    </row>
    <row r="158" spans="1:7" ht="45" customHeight="1">
      <c r="A158" s="67" t="s">
        <v>127</v>
      </c>
      <c r="B158" s="67" t="s">
        <v>64</v>
      </c>
      <c r="C158" s="96">
        <v>1910340010</v>
      </c>
      <c r="D158" s="98"/>
      <c r="E158" s="37" t="s">
        <v>161</v>
      </c>
      <c r="F158" s="30">
        <f>F159</f>
        <v>500</v>
      </c>
    </row>
    <row r="159" spans="1:7" ht="33" customHeight="1">
      <c r="A159" s="32" t="s">
        <v>127</v>
      </c>
      <c r="B159" s="32" t="s">
        <v>64</v>
      </c>
      <c r="C159" s="113">
        <v>1910340010</v>
      </c>
      <c r="D159" s="113">
        <v>200</v>
      </c>
      <c r="E159" s="33" t="s">
        <v>30</v>
      </c>
      <c r="F159" s="34">
        <f>1475+-975</f>
        <v>500</v>
      </c>
    </row>
    <row r="160" spans="1:7" ht="71.25" customHeight="1">
      <c r="A160" s="114" t="s">
        <v>127</v>
      </c>
      <c r="B160" s="114" t="s">
        <v>64</v>
      </c>
      <c r="C160" s="115">
        <v>2900000000</v>
      </c>
      <c r="D160" s="115"/>
      <c r="E160" s="116" t="s">
        <v>162</v>
      </c>
      <c r="F160" s="117">
        <f>F161+F168+F171+F174</f>
        <v>6055.0540000000001</v>
      </c>
    </row>
    <row r="161" spans="1:6" ht="39.75" customHeight="1">
      <c r="A161" s="114" t="s">
        <v>127</v>
      </c>
      <c r="B161" s="114" t="s">
        <v>64</v>
      </c>
      <c r="C161" s="115">
        <v>2910100000</v>
      </c>
      <c r="D161" s="115"/>
      <c r="E161" s="116" t="s">
        <v>163</v>
      </c>
      <c r="F161" s="118">
        <f>F162+F164+F166</f>
        <v>3012.7560000000003</v>
      </c>
    </row>
    <row r="162" spans="1:6" ht="68.25" customHeight="1">
      <c r="A162" s="119" t="s">
        <v>127</v>
      </c>
      <c r="B162" s="119" t="s">
        <v>64</v>
      </c>
      <c r="C162" s="120">
        <v>2910140010</v>
      </c>
      <c r="D162" s="120"/>
      <c r="E162" s="121" t="s">
        <v>164</v>
      </c>
      <c r="F162" s="72">
        <f>F163</f>
        <v>2905.6779999999999</v>
      </c>
    </row>
    <row r="163" spans="1:6" ht="33" customHeight="1">
      <c r="A163" s="122" t="s">
        <v>127</v>
      </c>
      <c r="B163" s="122" t="s">
        <v>64</v>
      </c>
      <c r="C163" s="123">
        <v>2910140010</v>
      </c>
      <c r="D163" s="123">
        <v>200</v>
      </c>
      <c r="E163" s="124" t="s">
        <v>30</v>
      </c>
      <c r="F163" s="82">
        <v>2905.6779999999999</v>
      </c>
    </row>
    <row r="164" spans="1:6" ht="60" customHeight="1">
      <c r="A164" s="119" t="s">
        <v>127</v>
      </c>
      <c r="B164" s="119" t="s">
        <v>64</v>
      </c>
      <c r="C164" s="120">
        <v>2910140020</v>
      </c>
      <c r="D164" s="120"/>
      <c r="E164" s="121" t="s">
        <v>165</v>
      </c>
      <c r="F164" s="72">
        <f>F165</f>
        <v>30.885000000000002</v>
      </c>
    </row>
    <row r="165" spans="1:6" ht="33" customHeight="1">
      <c r="A165" s="122" t="s">
        <v>127</v>
      </c>
      <c r="B165" s="122" t="s">
        <v>64</v>
      </c>
      <c r="C165" s="123">
        <v>2910140020</v>
      </c>
      <c r="D165" s="123">
        <v>200</v>
      </c>
      <c r="E165" s="124" t="s">
        <v>30</v>
      </c>
      <c r="F165" s="82">
        <v>30.885000000000002</v>
      </c>
    </row>
    <row r="166" spans="1:6" ht="63" customHeight="1">
      <c r="A166" s="119" t="s">
        <v>127</v>
      </c>
      <c r="B166" s="119" t="s">
        <v>64</v>
      </c>
      <c r="C166" s="120">
        <v>2910140030</v>
      </c>
      <c r="D166" s="120"/>
      <c r="E166" s="121" t="s">
        <v>166</v>
      </c>
      <c r="F166" s="72">
        <f>F167</f>
        <v>76.192999999999998</v>
      </c>
    </row>
    <row r="167" spans="1:6" ht="33" customHeight="1">
      <c r="A167" s="122" t="s">
        <v>127</v>
      </c>
      <c r="B167" s="122" t="s">
        <v>64</v>
      </c>
      <c r="C167" s="123">
        <v>2910140030</v>
      </c>
      <c r="D167" s="123">
        <v>200</v>
      </c>
      <c r="E167" s="124" t="s">
        <v>30</v>
      </c>
      <c r="F167" s="82">
        <v>76.192999999999998</v>
      </c>
    </row>
    <row r="168" spans="1:6" ht="54.75" customHeight="1">
      <c r="A168" s="114" t="s">
        <v>127</v>
      </c>
      <c r="B168" s="114" t="s">
        <v>64</v>
      </c>
      <c r="C168" s="115">
        <v>2910200000</v>
      </c>
      <c r="D168" s="115"/>
      <c r="E168" s="116" t="s">
        <v>167</v>
      </c>
      <c r="F168" s="118">
        <f>F169</f>
        <v>78.138000000000005</v>
      </c>
    </row>
    <row r="169" spans="1:6" ht="54.75" customHeight="1">
      <c r="A169" s="119" t="s">
        <v>127</v>
      </c>
      <c r="B169" s="119" t="s">
        <v>64</v>
      </c>
      <c r="C169" s="120">
        <v>2910240030</v>
      </c>
      <c r="D169" s="120"/>
      <c r="E169" s="121" t="s">
        <v>168</v>
      </c>
      <c r="F169" s="72">
        <f>F170</f>
        <v>78.138000000000005</v>
      </c>
    </row>
    <row r="170" spans="1:6" ht="33" customHeight="1">
      <c r="A170" s="122" t="s">
        <v>127</v>
      </c>
      <c r="B170" s="122" t="s">
        <v>64</v>
      </c>
      <c r="C170" s="123">
        <v>2910240030</v>
      </c>
      <c r="D170" s="123">
        <v>200</v>
      </c>
      <c r="E170" s="124" t="s">
        <v>30</v>
      </c>
      <c r="F170" s="82">
        <v>78.138000000000005</v>
      </c>
    </row>
    <row r="171" spans="1:6" ht="52.5" customHeight="1">
      <c r="A171" s="114" t="s">
        <v>127</v>
      </c>
      <c r="B171" s="114" t="s">
        <v>64</v>
      </c>
      <c r="C171" s="115">
        <v>2910300000</v>
      </c>
      <c r="D171" s="115"/>
      <c r="E171" s="116" t="s">
        <v>169</v>
      </c>
      <c r="F171" s="118">
        <f>F172</f>
        <v>1462.6599999999999</v>
      </c>
    </row>
    <row r="172" spans="1:6" ht="63" customHeight="1">
      <c r="A172" s="119" t="s">
        <v>127</v>
      </c>
      <c r="B172" s="119" t="s">
        <v>64</v>
      </c>
      <c r="C172" s="120">
        <v>2910340010</v>
      </c>
      <c r="D172" s="120"/>
      <c r="E172" s="121" t="s">
        <v>170</v>
      </c>
      <c r="F172" s="72">
        <f>F173</f>
        <v>1462.6599999999999</v>
      </c>
    </row>
    <row r="173" spans="1:6" ht="33" customHeight="1">
      <c r="A173" s="122" t="s">
        <v>127</v>
      </c>
      <c r="B173" s="122" t="s">
        <v>64</v>
      </c>
      <c r="C173" s="123">
        <v>2910340010</v>
      </c>
      <c r="D173" s="123">
        <v>200</v>
      </c>
      <c r="E173" s="124" t="s">
        <v>30</v>
      </c>
      <c r="F173" s="82">
        <f>3527.247-2064.587</f>
        <v>1462.6599999999999</v>
      </c>
    </row>
    <row r="174" spans="1:6" ht="33" customHeight="1">
      <c r="A174" s="86" t="s">
        <v>127</v>
      </c>
      <c r="B174" s="86" t="s">
        <v>64</v>
      </c>
      <c r="C174" s="125">
        <v>2910400000</v>
      </c>
      <c r="D174" s="125"/>
      <c r="E174" s="87" t="s">
        <v>171</v>
      </c>
      <c r="F174" s="117">
        <f>F175</f>
        <v>1501.5</v>
      </c>
    </row>
    <row r="175" spans="1:6" ht="51.75" customHeight="1">
      <c r="A175" s="126" t="s">
        <v>127</v>
      </c>
      <c r="B175" s="126" t="s">
        <v>64</v>
      </c>
      <c r="C175" s="127">
        <v>2910440010</v>
      </c>
      <c r="D175" s="127"/>
      <c r="E175" s="128" t="s">
        <v>172</v>
      </c>
      <c r="F175" s="72">
        <f>F176</f>
        <v>1501.5</v>
      </c>
    </row>
    <row r="176" spans="1:6" ht="33" customHeight="1">
      <c r="A176" s="129" t="s">
        <v>127</v>
      </c>
      <c r="B176" s="129" t="s">
        <v>64</v>
      </c>
      <c r="C176" s="130">
        <v>2910440010</v>
      </c>
      <c r="D176" s="130">
        <v>200</v>
      </c>
      <c r="E176" s="79" t="s">
        <v>30</v>
      </c>
      <c r="F176" s="82">
        <f>1650-148.5</f>
        <v>1501.5</v>
      </c>
    </row>
    <row r="177" spans="1:6" ht="19.5" customHeight="1">
      <c r="A177" s="12" t="s">
        <v>173</v>
      </c>
      <c r="B177" s="12" t="s">
        <v>16</v>
      </c>
      <c r="C177" s="12"/>
      <c r="D177" s="12"/>
      <c r="E177" s="14" t="s">
        <v>174</v>
      </c>
      <c r="F177" s="15">
        <f>F178</f>
        <v>30470.363000000001</v>
      </c>
    </row>
    <row r="178" spans="1:6" ht="17.25" customHeight="1">
      <c r="A178" s="16" t="s">
        <v>173</v>
      </c>
      <c r="B178" s="16" t="s">
        <v>15</v>
      </c>
      <c r="C178" s="16"/>
      <c r="D178" s="16"/>
      <c r="E178" s="131" t="s">
        <v>175</v>
      </c>
      <c r="F178" s="19">
        <f>F179+F188</f>
        <v>30470.363000000001</v>
      </c>
    </row>
    <row r="179" spans="1:6" ht="31.5" customHeight="1">
      <c r="A179" s="9" t="s">
        <v>173</v>
      </c>
      <c r="B179" s="9" t="s">
        <v>15</v>
      </c>
      <c r="C179" s="9" t="s">
        <v>20</v>
      </c>
      <c r="D179" s="9"/>
      <c r="E179" s="20" t="s">
        <v>21</v>
      </c>
      <c r="F179" s="21">
        <f>F180+F185</f>
        <v>27518.319</v>
      </c>
    </row>
    <row r="180" spans="1:6" ht="36" customHeight="1">
      <c r="A180" s="132" t="s">
        <v>173</v>
      </c>
      <c r="B180" s="132" t="s">
        <v>15</v>
      </c>
      <c r="C180" s="38" t="s">
        <v>49</v>
      </c>
      <c r="D180" s="38"/>
      <c r="E180" s="90" t="s">
        <v>130</v>
      </c>
      <c r="F180" s="133">
        <f>F181+F183</f>
        <v>18626.554</v>
      </c>
    </row>
    <row r="181" spans="1:6" s="22" customFormat="1" ht="42" customHeight="1">
      <c r="A181" s="9" t="s">
        <v>173</v>
      </c>
      <c r="B181" s="9" t="s">
        <v>15</v>
      </c>
      <c r="C181" s="9" t="s">
        <v>176</v>
      </c>
      <c r="D181" s="9"/>
      <c r="E181" s="26" t="s">
        <v>177</v>
      </c>
      <c r="F181" s="21">
        <f>F182</f>
        <v>18537.635999999999</v>
      </c>
    </row>
    <row r="182" spans="1:6" ht="36.75" customHeight="1">
      <c r="A182" s="23" t="s">
        <v>173</v>
      </c>
      <c r="B182" s="23" t="s">
        <v>15</v>
      </c>
      <c r="C182" s="23" t="s">
        <v>176</v>
      </c>
      <c r="D182" s="32" t="s">
        <v>117</v>
      </c>
      <c r="E182" s="33" t="s">
        <v>118</v>
      </c>
      <c r="F182" s="34">
        <f>18191.836+345.8</f>
        <v>18537.635999999999</v>
      </c>
    </row>
    <row r="183" spans="1:6" ht="36.75" customHeight="1">
      <c r="A183" s="9" t="s">
        <v>173</v>
      </c>
      <c r="B183" s="9" t="s">
        <v>15</v>
      </c>
      <c r="C183" s="9" t="s">
        <v>178</v>
      </c>
      <c r="D183" s="9"/>
      <c r="E183" s="134" t="s">
        <v>179</v>
      </c>
      <c r="F183" s="135">
        <f>F184</f>
        <v>88.918000000000006</v>
      </c>
    </row>
    <row r="184" spans="1:6" ht="36.75" customHeight="1">
      <c r="A184" s="23" t="s">
        <v>173</v>
      </c>
      <c r="B184" s="23" t="s">
        <v>15</v>
      </c>
      <c r="C184" s="23" t="s">
        <v>178</v>
      </c>
      <c r="D184" s="31" t="s">
        <v>117</v>
      </c>
      <c r="E184" s="24" t="s">
        <v>118</v>
      </c>
      <c r="F184" s="136">
        <f>61.676+27.242</f>
        <v>88.918000000000006</v>
      </c>
    </row>
    <row r="185" spans="1:6" ht="36.75" customHeight="1">
      <c r="A185" s="132" t="s">
        <v>173</v>
      </c>
      <c r="B185" s="132" t="s">
        <v>15</v>
      </c>
      <c r="C185" s="38" t="s">
        <v>180</v>
      </c>
      <c r="D185" s="38"/>
      <c r="E185" s="90" t="s">
        <v>181</v>
      </c>
      <c r="F185" s="137">
        <f>F186</f>
        <v>8891.7649999999994</v>
      </c>
    </row>
    <row r="186" spans="1:6" ht="36.75" customHeight="1">
      <c r="A186" s="9" t="s">
        <v>173</v>
      </c>
      <c r="B186" s="9" t="s">
        <v>15</v>
      </c>
      <c r="C186" s="9" t="s">
        <v>182</v>
      </c>
      <c r="D186" s="9"/>
      <c r="E186" s="26" t="s">
        <v>183</v>
      </c>
      <c r="F186" s="137">
        <f>F187</f>
        <v>8891.7649999999994</v>
      </c>
    </row>
    <row r="187" spans="1:6" ht="36.75" customHeight="1">
      <c r="A187" s="23" t="s">
        <v>173</v>
      </c>
      <c r="B187" s="23" t="s">
        <v>15</v>
      </c>
      <c r="C187" s="23" t="s">
        <v>182</v>
      </c>
      <c r="D187" s="31" t="s">
        <v>117</v>
      </c>
      <c r="E187" s="24" t="s">
        <v>118</v>
      </c>
      <c r="F187" s="136">
        <f>6167.508+2724.257</f>
        <v>8891.7649999999994</v>
      </c>
    </row>
    <row r="188" spans="1:6" ht="59.25" customHeight="1">
      <c r="A188" s="86" t="s">
        <v>173</v>
      </c>
      <c r="B188" s="86" t="s">
        <v>15</v>
      </c>
      <c r="C188" s="86" t="s">
        <v>184</v>
      </c>
      <c r="D188" s="86"/>
      <c r="E188" s="87" t="s">
        <v>185</v>
      </c>
      <c r="F188" s="117">
        <f>F189+F192+F197+F204</f>
        <v>2952.0440000000003</v>
      </c>
    </row>
    <row r="189" spans="1:6" ht="62.25" customHeight="1">
      <c r="A189" s="86" t="s">
        <v>173</v>
      </c>
      <c r="B189" s="86" t="s">
        <v>15</v>
      </c>
      <c r="C189" s="86" t="s">
        <v>186</v>
      </c>
      <c r="D189" s="86"/>
      <c r="E189" s="87" t="s">
        <v>187</v>
      </c>
      <c r="F189" s="117">
        <f>F190</f>
        <v>1336.982</v>
      </c>
    </row>
    <row r="190" spans="1:6" ht="31.5" customHeight="1">
      <c r="A190" s="126" t="s">
        <v>173</v>
      </c>
      <c r="B190" s="126" t="s">
        <v>15</v>
      </c>
      <c r="C190" s="126" t="s">
        <v>188</v>
      </c>
      <c r="D190" s="126"/>
      <c r="E190" s="128" t="s">
        <v>189</v>
      </c>
      <c r="F190" s="72">
        <f>F191</f>
        <v>1336.982</v>
      </c>
    </row>
    <row r="191" spans="1:6" ht="31.5" customHeight="1">
      <c r="A191" s="129" t="s">
        <v>173</v>
      </c>
      <c r="B191" s="129" t="s">
        <v>15</v>
      </c>
      <c r="C191" s="129" t="s">
        <v>188</v>
      </c>
      <c r="D191" s="129" t="s">
        <v>117</v>
      </c>
      <c r="E191" s="79" t="s">
        <v>118</v>
      </c>
      <c r="F191" s="82">
        <f>1624.77-287.788</f>
        <v>1336.982</v>
      </c>
    </row>
    <row r="192" spans="1:6" ht="45.75" customHeight="1">
      <c r="A192" s="86" t="s">
        <v>173</v>
      </c>
      <c r="B192" s="86" t="s">
        <v>15</v>
      </c>
      <c r="C192" s="86" t="s">
        <v>190</v>
      </c>
      <c r="D192" s="86"/>
      <c r="E192" s="87" t="s">
        <v>191</v>
      </c>
      <c r="F192" s="117">
        <f>F193+F195</f>
        <v>354.93799999999999</v>
      </c>
    </row>
    <row r="193" spans="1:10" ht="31.5" customHeight="1">
      <c r="A193" s="126" t="s">
        <v>173</v>
      </c>
      <c r="B193" s="126" t="s">
        <v>15</v>
      </c>
      <c r="C193" s="126" t="s">
        <v>192</v>
      </c>
      <c r="D193" s="126"/>
      <c r="E193" s="128" t="s">
        <v>193</v>
      </c>
      <c r="F193" s="72">
        <f>F194</f>
        <v>179.93799999999999</v>
      </c>
    </row>
    <row r="194" spans="1:10" ht="31.5" customHeight="1">
      <c r="A194" s="129" t="s">
        <v>173</v>
      </c>
      <c r="B194" s="129" t="s">
        <v>15</v>
      </c>
      <c r="C194" s="129" t="s">
        <v>192</v>
      </c>
      <c r="D194" s="129" t="s">
        <v>117</v>
      </c>
      <c r="E194" s="79" t="s">
        <v>118</v>
      </c>
      <c r="F194" s="82">
        <f>180-0.062</f>
        <v>179.93799999999999</v>
      </c>
    </row>
    <row r="195" spans="1:10" ht="31.5" customHeight="1">
      <c r="A195" s="126" t="s">
        <v>173</v>
      </c>
      <c r="B195" s="126" t="s">
        <v>15</v>
      </c>
      <c r="C195" s="126" t="s">
        <v>194</v>
      </c>
      <c r="D195" s="126"/>
      <c r="E195" s="128" t="s">
        <v>195</v>
      </c>
      <c r="F195" s="72">
        <f>F196</f>
        <v>175</v>
      </c>
    </row>
    <row r="196" spans="1:10" ht="31.5" customHeight="1">
      <c r="A196" s="129" t="s">
        <v>173</v>
      </c>
      <c r="B196" s="129" t="s">
        <v>15</v>
      </c>
      <c r="C196" s="129" t="s">
        <v>194</v>
      </c>
      <c r="D196" s="129" t="s">
        <v>117</v>
      </c>
      <c r="E196" s="79" t="s">
        <v>118</v>
      </c>
      <c r="F196" s="82">
        <v>175</v>
      </c>
    </row>
    <row r="197" spans="1:10" ht="31.5" customHeight="1">
      <c r="A197" s="86" t="s">
        <v>173</v>
      </c>
      <c r="B197" s="86" t="s">
        <v>15</v>
      </c>
      <c r="C197" s="86" t="s">
        <v>196</v>
      </c>
      <c r="D197" s="86"/>
      <c r="E197" s="87" t="s">
        <v>197</v>
      </c>
      <c r="F197" s="117">
        <f>F198+F200+F202</f>
        <v>951.14400000000001</v>
      </c>
    </row>
    <row r="198" spans="1:10" ht="46.5" customHeight="1">
      <c r="A198" s="126" t="s">
        <v>173</v>
      </c>
      <c r="B198" s="126" t="s">
        <v>15</v>
      </c>
      <c r="C198" s="126" t="s">
        <v>198</v>
      </c>
      <c r="D198" s="126"/>
      <c r="E198" s="128" t="s">
        <v>199</v>
      </c>
      <c r="F198" s="72">
        <f>F199</f>
        <v>600</v>
      </c>
    </row>
    <row r="199" spans="1:10" s="138" customFormat="1" ht="40.5" customHeight="1">
      <c r="A199" s="129" t="s">
        <v>173</v>
      </c>
      <c r="B199" s="129" t="s">
        <v>15</v>
      </c>
      <c r="C199" s="129" t="s">
        <v>198</v>
      </c>
      <c r="D199" s="129" t="s">
        <v>117</v>
      </c>
      <c r="E199" s="79" t="s">
        <v>118</v>
      </c>
      <c r="F199" s="82">
        <f>930.86-330.86</f>
        <v>600</v>
      </c>
    </row>
    <row r="200" spans="1:10" s="138" customFormat="1" ht="54" customHeight="1">
      <c r="A200" s="126" t="s">
        <v>173</v>
      </c>
      <c r="B200" s="126" t="s">
        <v>15</v>
      </c>
      <c r="C200" s="126" t="s">
        <v>200</v>
      </c>
      <c r="D200" s="126"/>
      <c r="E200" s="128" t="s">
        <v>201</v>
      </c>
      <c r="F200" s="72">
        <f>F201</f>
        <v>311.43</v>
      </c>
    </row>
    <row r="201" spans="1:10" s="138" customFormat="1" ht="35.25" customHeight="1">
      <c r="A201" s="129" t="s">
        <v>173</v>
      </c>
      <c r="B201" s="129" t="s">
        <v>15</v>
      </c>
      <c r="C201" s="129" t="s">
        <v>200</v>
      </c>
      <c r="D201" s="129" t="s">
        <v>117</v>
      </c>
      <c r="E201" s="79" t="s">
        <v>118</v>
      </c>
      <c r="F201" s="82">
        <f>333.6-22.17</f>
        <v>311.43</v>
      </c>
    </row>
    <row r="202" spans="1:10" s="138" customFormat="1" ht="29.25" customHeight="1">
      <c r="A202" s="126" t="s">
        <v>173</v>
      </c>
      <c r="B202" s="126" t="s">
        <v>15</v>
      </c>
      <c r="C202" s="126" t="s">
        <v>202</v>
      </c>
      <c r="D202" s="126"/>
      <c r="E202" s="128" t="s">
        <v>203</v>
      </c>
      <c r="F202" s="72">
        <f>F203</f>
        <v>39.713999999999999</v>
      </c>
    </row>
    <row r="203" spans="1:10" s="138" customFormat="1" ht="45.75" customHeight="1">
      <c r="A203" s="129" t="s">
        <v>173</v>
      </c>
      <c r="B203" s="129" t="s">
        <v>15</v>
      </c>
      <c r="C203" s="129" t="s">
        <v>204</v>
      </c>
      <c r="D203" s="129" t="s">
        <v>117</v>
      </c>
      <c r="E203" s="79" t="s">
        <v>118</v>
      </c>
      <c r="F203" s="82">
        <f>39.716-0.002</f>
        <v>39.713999999999999</v>
      </c>
    </row>
    <row r="204" spans="1:10" s="138" customFormat="1" ht="69" customHeight="1">
      <c r="A204" s="86" t="s">
        <v>173</v>
      </c>
      <c r="B204" s="86" t="s">
        <v>15</v>
      </c>
      <c r="C204" s="86" t="s">
        <v>205</v>
      </c>
      <c r="D204" s="86"/>
      <c r="E204" s="87" t="s">
        <v>206</v>
      </c>
      <c r="F204" s="117">
        <f>F205+F207</f>
        <v>308.98</v>
      </c>
    </row>
    <row r="205" spans="1:10" s="138" customFormat="1" ht="45.75" customHeight="1">
      <c r="A205" s="126" t="s">
        <v>173</v>
      </c>
      <c r="B205" s="126" t="s">
        <v>15</v>
      </c>
      <c r="C205" s="126" t="s">
        <v>207</v>
      </c>
      <c r="D205" s="126"/>
      <c r="E205" s="128" t="s">
        <v>208</v>
      </c>
      <c r="F205" s="72">
        <f>F206</f>
        <v>278.98</v>
      </c>
    </row>
    <row r="206" spans="1:10" s="138" customFormat="1" ht="32.25" customHeight="1">
      <c r="A206" s="129" t="s">
        <v>173</v>
      </c>
      <c r="B206" s="129" t="s">
        <v>15</v>
      </c>
      <c r="C206" s="129" t="s">
        <v>207</v>
      </c>
      <c r="D206" s="129" t="s">
        <v>117</v>
      </c>
      <c r="E206" s="79" t="s">
        <v>118</v>
      </c>
      <c r="F206" s="82">
        <f>522.5-243.52</f>
        <v>278.98</v>
      </c>
      <c r="J206" s="139"/>
    </row>
    <row r="207" spans="1:10" ht="29.25" customHeight="1">
      <c r="A207" s="126" t="s">
        <v>173</v>
      </c>
      <c r="B207" s="126" t="s">
        <v>15</v>
      </c>
      <c r="C207" s="126" t="s">
        <v>209</v>
      </c>
      <c r="D207" s="126"/>
      <c r="E207" s="128" t="s">
        <v>210</v>
      </c>
      <c r="F207" s="72">
        <f>F208</f>
        <v>30</v>
      </c>
    </row>
    <row r="208" spans="1:10" s="138" customFormat="1" ht="35.25" customHeight="1">
      <c r="A208" s="129" t="s">
        <v>173</v>
      </c>
      <c r="B208" s="129" t="s">
        <v>15</v>
      </c>
      <c r="C208" s="129" t="s">
        <v>209</v>
      </c>
      <c r="D208" s="129" t="s">
        <v>117</v>
      </c>
      <c r="E208" s="79" t="s">
        <v>118</v>
      </c>
      <c r="F208" s="82">
        <v>30</v>
      </c>
    </row>
    <row r="209" spans="1:6" ht="24" customHeight="1">
      <c r="A209" s="62">
        <v>10</v>
      </c>
      <c r="B209" s="62" t="s">
        <v>16</v>
      </c>
      <c r="C209" s="62"/>
      <c r="D209" s="62"/>
      <c r="E209" s="14" t="s">
        <v>211</v>
      </c>
      <c r="F209" s="140">
        <f>F210+F215</f>
        <v>610.1</v>
      </c>
    </row>
    <row r="210" spans="1:6" ht="0.75" hidden="1" customHeight="1">
      <c r="A210" s="35" t="s">
        <v>70</v>
      </c>
      <c r="B210" s="35" t="s">
        <v>15</v>
      </c>
      <c r="C210" s="35"/>
      <c r="D210" s="35"/>
      <c r="E210" s="27" t="s">
        <v>212</v>
      </c>
      <c r="F210" s="36">
        <f>F211</f>
        <v>0</v>
      </c>
    </row>
    <row r="211" spans="1:6" ht="21.75" hidden="1" customHeight="1">
      <c r="A211" s="28" t="s">
        <v>70</v>
      </c>
      <c r="B211" s="28" t="s">
        <v>15</v>
      </c>
      <c r="C211" s="9" t="s">
        <v>20</v>
      </c>
      <c r="D211" s="9"/>
      <c r="E211" s="20" t="s">
        <v>21</v>
      </c>
      <c r="F211" s="21">
        <f>F212</f>
        <v>0</v>
      </c>
    </row>
    <row r="212" spans="1:6" ht="25.5" hidden="1" customHeight="1">
      <c r="A212" s="28" t="s">
        <v>70</v>
      </c>
      <c r="B212" s="28" t="s">
        <v>15</v>
      </c>
      <c r="C212" s="28" t="s">
        <v>213</v>
      </c>
      <c r="D212" s="28"/>
      <c r="E212" s="37" t="s">
        <v>214</v>
      </c>
      <c r="F212" s="30">
        <f>F213</f>
        <v>0</v>
      </c>
    </row>
    <row r="213" spans="1:6" ht="26.25" hidden="1" customHeight="1">
      <c r="A213" s="28" t="s">
        <v>70</v>
      </c>
      <c r="B213" s="28" t="s">
        <v>15</v>
      </c>
      <c r="C213" s="28" t="s">
        <v>215</v>
      </c>
      <c r="D213" s="28"/>
      <c r="E213" s="37" t="s">
        <v>216</v>
      </c>
      <c r="F213" s="30">
        <f>F214</f>
        <v>0</v>
      </c>
    </row>
    <row r="214" spans="1:6" ht="21.75" hidden="1" customHeight="1">
      <c r="A214" s="31" t="s">
        <v>70</v>
      </c>
      <c r="B214" s="31" t="s">
        <v>15</v>
      </c>
      <c r="C214" s="31" t="s">
        <v>215</v>
      </c>
      <c r="D214" s="31" t="s">
        <v>217</v>
      </c>
      <c r="E214" s="24" t="s">
        <v>218</v>
      </c>
      <c r="F214" s="25">
        <v>0</v>
      </c>
    </row>
    <row r="215" spans="1:6" ht="24.75" customHeight="1">
      <c r="A215" s="35">
        <v>10</v>
      </c>
      <c r="B215" s="35" t="s">
        <v>64</v>
      </c>
      <c r="C215" s="35"/>
      <c r="D215" s="35"/>
      <c r="E215" s="27" t="s">
        <v>219</v>
      </c>
      <c r="F215" s="36">
        <f>F216</f>
        <v>610.1</v>
      </c>
    </row>
    <row r="216" spans="1:6" ht="23.25" customHeight="1">
      <c r="A216" s="28" t="s">
        <v>70</v>
      </c>
      <c r="B216" s="28" t="s">
        <v>64</v>
      </c>
      <c r="C216" s="9" t="s">
        <v>20</v>
      </c>
      <c r="D216" s="9"/>
      <c r="E216" s="20" t="s">
        <v>21</v>
      </c>
      <c r="F216" s="21">
        <f>F217</f>
        <v>610.1</v>
      </c>
    </row>
    <row r="217" spans="1:6" ht="13">
      <c r="A217" s="28" t="s">
        <v>70</v>
      </c>
      <c r="B217" s="28" t="s">
        <v>64</v>
      </c>
      <c r="C217" s="28" t="s">
        <v>213</v>
      </c>
      <c r="D217" s="28"/>
      <c r="E217" s="37" t="s">
        <v>214</v>
      </c>
      <c r="F217" s="30">
        <f>F218+F220</f>
        <v>610.1</v>
      </c>
    </row>
    <row r="218" spans="1:6" ht="21.75" customHeight="1">
      <c r="A218" s="28" t="s">
        <v>70</v>
      </c>
      <c r="B218" s="28" t="s">
        <v>64</v>
      </c>
      <c r="C218" s="28" t="s">
        <v>220</v>
      </c>
      <c r="D218" s="28"/>
      <c r="E218" s="37" t="s">
        <v>221</v>
      </c>
      <c r="F218" s="30">
        <f>F219</f>
        <v>300</v>
      </c>
    </row>
    <row r="219" spans="1:6" ht="18" customHeight="1">
      <c r="A219" s="31">
        <v>10</v>
      </c>
      <c r="B219" s="31" t="s">
        <v>64</v>
      </c>
      <c r="C219" s="31" t="s">
        <v>220</v>
      </c>
      <c r="D219" s="31" t="s">
        <v>217</v>
      </c>
      <c r="E219" s="24" t="s">
        <v>218</v>
      </c>
      <c r="F219" s="25">
        <v>300</v>
      </c>
    </row>
    <row r="220" spans="1:6" ht="27.75" customHeight="1">
      <c r="A220" s="119" t="s">
        <v>70</v>
      </c>
      <c r="B220" s="119" t="s">
        <v>64</v>
      </c>
      <c r="C220" s="119" t="s">
        <v>222</v>
      </c>
      <c r="D220" s="119"/>
      <c r="E220" s="141" t="s">
        <v>223</v>
      </c>
      <c r="F220" s="30">
        <f>F221</f>
        <v>310.10000000000002</v>
      </c>
    </row>
    <row r="221" spans="1:6" ht="24.75" customHeight="1">
      <c r="A221" s="122" t="s">
        <v>70</v>
      </c>
      <c r="B221" s="122" t="s">
        <v>64</v>
      </c>
      <c r="C221" s="122" t="s">
        <v>222</v>
      </c>
      <c r="D221" s="122" t="s">
        <v>217</v>
      </c>
      <c r="E221" s="124" t="s">
        <v>218</v>
      </c>
      <c r="F221" s="25">
        <v>310.10000000000002</v>
      </c>
    </row>
    <row r="222" spans="1:6" ht="18.75" customHeight="1">
      <c r="A222" s="62" t="s">
        <v>41</v>
      </c>
      <c r="B222" s="62" t="s">
        <v>16</v>
      </c>
      <c r="C222" s="62"/>
      <c r="D222" s="62"/>
      <c r="E222" s="14" t="s">
        <v>224</v>
      </c>
      <c r="F222" s="140">
        <f>F223</f>
        <v>984.91999999999985</v>
      </c>
    </row>
    <row r="223" spans="1:6" ht="22.5" customHeight="1">
      <c r="A223" s="35" t="s">
        <v>41</v>
      </c>
      <c r="B223" s="35" t="s">
        <v>62</v>
      </c>
      <c r="C223" s="35"/>
      <c r="D223" s="35"/>
      <c r="E223" s="27" t="s">
        <v>225</v>
      </c>
      <c r="F223" s="36">
        <f>F224</f>
        <v>984.91999999999985</v>
      </c>
    </row>
    <row r="224" spans="1:6" ht="72.75" customHeight="1">
      <c r="A224" s="114" t="s">
        <v>41</v>
      </c>
      <c r="B224" s="114" t="s">
        <v>62</v>
      </c>
      <c r="C224" s="114" t="s">
        <v>226</v>
      </c>
      <c r="D224" s="119"/>
      <c r="E224" s="116" t="s">
        <v>227</v>
      </c>
      <c r="F224" s="118">
        <f>F225+F234</f>
        <v>984.91999999999985</v>
      </c>
    </row>
    <row r="225" spans="1:6" ht="45.75" customHeight="1">
      <c r="A225" s="67" t="s">
        <v>41</v>
      </c>
      <c r="B225" s="67" t="s">
        <v>62</v>
      </c>
      <c r="C225" s="67" t="s">
        <v>228</v>
      </c>
      <c r="D225" s="28"/>
      <c r="E225" s="68" t="s">
        <v>229</v>
      </c>
      <c r="F225" s="142">
        <f>F226+F228+F230+F232</f>
        <v>263.29999999999995</v>
      </c>
    </row>
    <row r="226" spans="1:6" ht="22.5" customHeight="1">
      <c r="A226" s="28" t="s">
        <v>41</v>
      </c>
      <c r="B226" s="28" t="s">
        <v>62</v>
      </c>
      <c r="C226" s="28" t="s">
        <v>230</v>
      </c>
      <c r="D226" s="28"/>
      <c r="E226" s="37" t="s">
        <v>231</v>
      </c>
      <c r="F226" s="118">
        <f>F227</f>
        <v>81.8</v>
      </c>
    </row>
    <row r="227" spans="1:6" ht="33.75" customHeight="1">
      <c r="A227" s="31" t="s">
        <v>41</v>
      </c>
      <c r="B227" s="31" t="s">
        <v>62</v>
      </c>
      <c r="C227" s="31" t="s">
        <v>230</v>
      </c>
      <c r="D227" s="31" t="s">
        <v>117</v>
      </c>
      <c r="E227" s="24" t="s">
        <v>118</v>
      </c>
      <c r="F227" s="143">
        <v>81.8</v>
      </c>
    </row>
    <row r="228" spans="1:6" ht="32.25" customHeight="1">
      <c r="A228" s="28" t="s">
        <v>41</v>
      </c>
      <c r="B228" s="28" t="s">
        <v>62</v>
      </c>
      <c r="C228" s="28" t="s">
        <v>232</v>
      </c>
      <c r="D228" s="28"/>
      <c r="E228" s="37" t="s">
        <v>233</v>
      </c>
      <c r="F228" s="118">
        <f>F229</f>
        <v>15.475</v>
      </c>
    </row>
    <row r="229" spans="1:6" ht="34.5" customHeight="1">
      <c r="A229" s="31" t="s">
        <v>41</v>
      </c>
      <c r="B229" s="31" t="s">
        <v>62</v>
      </c>
      <c r="C229" s="31" t="s">
        <v>232</v>
      </c>
      <c r="D229" s="31" t="s">
        <v>117</v>
      </c>
      <c r="E229" s="24" t="s">
        <v>118</v>
      </c>
      <c r="F229" s="144">
        <f>16-0.525</f>
        <v>15.475</v>
      </c>
    </row>
    <row r="230" spans="1:6" ht="30.75" customHeight="1">
      <c r="A230" s="28" t="s">
        <v>41</v>
      </c>
      <c r="B230" s="28" t="s">
        <v>62</v>
      </c>
      <c r="C230" s="28" t="s">
        <v>234</v>
      </c>
      <c r="D230" s="28"/>
      <c r="E230" s="37" t="s">
        <v>235</v>
      </c>
      <c r="F230" s="118">
        <f>F231</f>
        <v>57.375</v>
      </c>
    </row>
    <row r="231" spans="1:6" ht="36" customHeight="1">
      <c r="A231" s="31" t="s">
        <v>41</v>
      </c>
      <c r="B231" s="31" t="s">
        <v>62</v>
      </c>
      <c r="C231" s="31" t="s">
        <v>234</v>
      </c>
      <c r="D231" s="31" t="s">
        <v>117</v>
      </c>
      <c r="E231" s="24" t="s">
        <v>118</v>
      </c>
      <c r="F231" s="144">
        <f>135-77.625</f>
        <v>57.375</v>
      </c>
    </row>
    <row r="232" spans="1:6" ht="41.25" customHeight="1">
      <c r="A232" s="28" t="s">
        <v>41</v>
      </c>
      <c r="B232" s="28" t="s">
        <v>62</v>
      </c>
      <c r="C232" s="28" t="s">
        <v>236</v>
      </c>
      <c r="D232" s="28"/>
      <c r="E232" s="37" t="s">
        <v>237</v>
      </c>
      <c r="F232" s="118">
        <f>F233</f>
        <v>108.65</v>
      </c>
    </row>
    <row r="233" spans="1:6" ht="30.75" customHeight="1">
      <c r="A233" s="31" t="s">
        <v>41</v>
      </c>
      <c r="B233" s="31" t="s">
        <v>62</v>
      </c>
      <c r="C233" s="31" t="s">
        <v>236</v>
      </c>
      <c r="D233" s="31" t="s">
        <v>117</v>
      </c>
      <c r="E233" s="24" t="s">
        <v>118</v>
      </c>
      <c r="F233" s="144">
        <f>159.078-50.428</f>
        <v>108.65</v>
      </c>
    </row>
    <row r="234" spans="1:6" ht="47.25" customHeight="1">
      <c r="A234" s="67" t="s">
        <v>41</v>
      </c>
      <c r="B234" s="67" t="s">
        <v>62</v>
      </c>
      <c r="C234" s="67" t="s">
        <v>238</v>
      </c>
      <c r="D234" s="28"/>
      <c r="E234" s="68" t="s">
        <v>239</v>
      </c>
      <c r="F234" s="142">
        <f>F239+F241+F237+F243+F235</f>
        <v>721.61999999999989</v>
      </c>
    </row>
    <row r="235" spans="1:6" ht="36.75" customHeight="1">
      <c r="A235" s="28" t="s">
        <v>41</v>
      </c>
      <c r="B235" s="28" t="s">
        <v>62</v>
      </c>
      <c r="C235" s="28" t="s">
        <v>240</v>
      </c>
      <c r="D235" s="28"/>
      <c r="E235" s="37" t="s">
        <v>241</v>
      </c>
      <c r="F235" s="118">
        <f>F236</f>
        <v>43.241</v>
      </c>
    </row>
    <row r="236" spans="1:6" ht="35.25" customHeight="1">
      <c r="A236" s="31" t="s">
        <v>41</v>
      </c>
      <c r="B236" s="31" t="s">
        <v>62</v>
      </c>
      <c r="C236" s="31" t="s">
        <v>240</v>
      </c>
      <c r="D236" s="31" t="s">
        <v>117</v>
      </c>
      <c r="E236" s="24" t="s">
        <v>118</v>
      </c>
      <c r="F236" s="144">
        <f>51-7.759</f>
        <v>43.241</v>
      </c>
    </row>
    <row r="237" spans="1:6" ht="31.5" customHeight="1">
      <c r="A237" s="28" t="s">
        <v>41</v>
      </c>
      <c r="B237" s="28" t="s">
        <v>62</v>
      </c>
      <c r="C237" s="28" t="s">
        <v>242</v>
      </c>
      <c r="D237" s="28"/>
      <c r="E237" s="37" t="s">
        <v>243</v>
      </c>
      <c r="F237" s="118">
        <f>F238</f>
        <v>33.11</v>
      </c>
    </row>
    <row r="238" spans="1:6" ht="36" customHeight="1">
      <c r="A238" s="31" t="s">
        <v>41</v>
      </c>
      <c r="B238" s="31" t="s">
        <v>62</v>
      </c>
      <c r="C238" s="31" t="s">
        <v>242</v>
      </c>
      <c r="D238" s="31" t="s">
        <v>117</v>
      </c>
      <c r="E238" s="24" t="s">
        <v>118</v>
      </c>
      <c r="F238" s="144">
        <v>33.11</v>
      </c>
    </row>
    <row r="239" spans="1:6" ht="36" customHeight="1">
      <c r="A239" s="28" t="s">
        <v>41</v>
      </c>
      <c r="B239" s="28" t="s">
        <v>62</v>
      </c>
      <c r="C239" s="28" t="s">
        <v>244</v>
      </c>
      <c r="D239" s="28"/>
      <c r="E239" s="37" t="s">
        <v>245</v>
      </c>
      <c r="F239" s="118">
        <f>F240</f>
        <v>29.841999999999999</v>
      </c>
    </row>
    <row r="240" spans="1:6" ht="42" customHeight="1">
      <c r="A240" s="31" t="s">
        <v>41</v>
      </c>
      <c r="B240" s="31" t="s">
        <v>62</v>
      </c>
      <c r="C240" s="31" t="s">
        <v>244</v>
      </c>
      <c r="D240" s="31" t="s">
        <v>117</v>
      </c>
      <c r="E240" s="24" t="s">
        <v>118</v>
      </c>
      <c r="F240" s="144">
        <f>31-1.158</f>
        <v>29.841999999999999</v>
      </c>
    </row>
    <row r="241" spans="1:6" ht="32.25" customHeight="1">
      <c r="A241" s="28" t="s">
        <v>41</v>
      </c>
      <c r="B241" s="28" t="s">
        <v>62</v>
      </c>
      <c r="C241" s="28" t="s">
        <v>246</v>
      </c>
      <c r="D241" s="28"/>
      <c r="E241" s="37" t="s">
        <v>247</v>
      </c>
      <c r="F241" s="118">
        <f>F242</f>
        <v>595.42699999999991</v>
      </c>
    </row>
    <row r="242" spans="1:6" ht="30.75" customHeight="1">
      <c r="A242" s="31" t="s">
        <v>41</v>
      </c>
      <c r="B242" s="31" t="s">
        <v>62</v>
      </c>
      <c r="C242" s="31" t="s">
        <v>246</v>
      </c>
      <c r="D242" s="31" t="s">
        <v>117</v>
      </c>
      <c r="E242" s="24" t="s">
        <v>118</v>
      </c>
      <c r="F242" s="143">
        <f>689.834-94.407</f>
        <v>595.42699999999991</v>
      </c>
    </row>
    <row r="243" spans="1:6" ht="30" customHeight="1">
      <c r="A243" s="28" t="s">
        <v>41</v>
      </c>
      <c r="B243" s="28" t="s">
        <v>62</v>
      </c>
      <c r="C243" s="28" t="s">
        <v>248</v>
      </c>
      <c r="D243" s="28"/>
      <c r="E243" s="37" t="s">
        <v>249</v>
      </c>
      <c r="F243" s="118">
        <f>F244</f>
        <v>20</v>
      </c>
    </row>
    <row r="244" spans="1:6" ht="37.5" customHeight="1">
      <c r="A244" s="31" t="s">
        <v>41</v>
      </c>
      <c r="B244" s="31" t="s">
        <v>62</v>
      </c>
      <c r="C244" s="31" t="s">
        <v>248</v>
      </c>
      <c r="D244" s="31" t="s">
        <v>117</v>
      </c>
      <c r="E244" s="24" t="s">
        <v>118</v>
      </c>
      <c r="F244" s="144">
        <v>20</v>
      </c>
    </row>
    <row r="245" spans="1:6" ht="18.75" customHeight="1">
      <c r="A245" s="145"/>
      <c r="B245" s="145"/>
      <c r="C245" s="145"/>
      <c r="D245" s="145"/>
      <c r="E245" s="145" t="s">
        <v>250</v>
      </c>
      <c r="F245" s="21">
        <f>F16+F56+F63+F69+F112+F177+F209+F222</f>
        <v>193546.33300000004</v>
      </c>
    </row>
    <row r="246" spans="1:6">
      <c r="F246" s="73"/>
    </row>
  </sheetData>
  <mergeCells count="6">
    <mergeCell ref="A14:F14"/>
    <mergeCell ref="E2:F2"/>
    <mergeCell ref="E3:F3"/>
    <mergeCell ref="E6:F6"/>
    <mergeCell ref="E11:F11"/>
    <mergeCell ref="A12:F13"/>
  </mergeCells>
  <pageMargins left="0.78740157480314965" right="0" top="0.19685039370078741" bottom="0.19685039370078741" header="0" footer="0"/>
  <pageSetup paperSize="9" scale="84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dcterms:created xsi:type="dcterms:W3CDTF">2023-12-15T14:07:26Z</dcterms:created>
  <dcterms:modified xsi:type="dcterms:W3CDTF">2023-12-18T08:32:09Z</dcterms:modified>
</cp:coreProperties>
</file>